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На 01.01.2022\"/>
    </mc:Choice>
  </mc:AlternateContent>
  <bookViews>
    <workbookView xWindow="0" yWindow="0" windowWidth="28800" windowHeight="12135"/>
  </bookViews>
  <sheets>
    <sheet name="Поселения" sheetId="3" r:id="rId1"/>
  </sheets>
  <definedNames>
    <definedName name="ExternalData_1" localSheetId="0">Поселения!$A$5:$B$142</definedName>
    <definedName name="_xlnm.Print_Titles" localSheetId="0">Поселения!$A:$B,Поселения!$2:$3</definedName>
    <definedName name="_xlnm.Print_Area" localSheetId="0">Поселения!$A$1:$DW$153</definedName>
  </definedNames>
  <calcPr calcId="152511"/>
</workbook>
</file>

<file path=xl/calcChain.xml><?xml version="1.0" encoding="utf-8"?>
<calcChain xmlns="http://schemas.openxmlformats.org/spreadsheetml/2006/main">
  <c r="DI131" i="3" l="1"/>
  <c r="DJ131" i="3"/>
  <c r="DI132" i="3"/>
  <c r="DJ132" i="3"/>
  <c r="DI133" i="3"/>
  <c r="DJ133" i="3"/>
  <c r="DI134" i="3"/>
  <c r="DJ134" i="3"/>
  <c r="DI135" i="3"/>
  <c r="DJ135" i="3"/>
  <c r="DI136" i="3"/>
  <c r="DJ136" i="3"/>
  <c r="DD132" i="3"/>
  <c r="DE132" i="3"/>
  <c r="DD133" i="3"/>
  <c r="DE133" i="3"/>
  <c r="DD134" i="3"/>
  <c r="DE134" i="3"/>
  <c r="DD135" i="3"/>
  <c r="DE135" i="3"/>
  <c r="DD136" i="3"/>
  <c r="DE136" i="3"/>
  <c r="DE131" i="3"/>
  <c r="DD131" i="3"/>
  <c r="CY132" i="3"/>
  <c r="CZ132" i="3"/>
  <c r="CY133" i="3"/>
  <c r="CZ133" i="3"/>
  <c r="CY134" i="3"/>
  <c r="CZ134" i="3"/>
  <c r="CY135" i="3"/>
  <c r="CZ135" i="3"/>
  <c r="CY136" i="3"/>
  <c r="CZ136" i="3"/>
  <c r="CZ131" i="3"/>
  <c r="CY131" i="3"/>
  <c r="CT132" i="3"/>
  <c r="CU132" i="3"/>
  <c r="CT133" i="3"/>
  <c r="CU133" i="3"/>
  <c r="CT134" i="3"/>
  <c r="CU134" i="3"/>
  <c r="CT135" i="3"/>
  <c r="CU135" i="3"/>
  <c r="CT136" i="3"/>
  <c r="CU136" i="3"/>
  <c r="CU131" i="3"/>
  <c r="CT131" i="3"/>
  <c r="CO132" i="3"/>
  <c r="CP132" i="3"/>
  <c r="CO133" i="3"/>
  <c r="CP133" i="3"/>
  <c r="CO134" i="3"/>
  <c r="CP134" i="3"/>
  <c r="CO135" i="3"/>
  <c r="CP135" i="3"/>
  <c r="CO136" i="3"/>
  <c r="CP136" i="3"/>
  <c r="CP131" i="3"/>
  <c r="CO131" i="3"/>
  <c r="CJ132" i="3"/>
  <c r="CK132" i="3"/>
  <c r="CJ133" i="3"/>
  <c r="CK133" i="3"/>
  <c r="CJ134" i="3"/>
  <c r="CK134" i="3"/>
  <c r="CJ135" i="3"/>
  <c r="CK135" i="3"/>
  <c r="CJ136" i="3"/>
  <c r="CK136" i="3"/>
  <c r="CE135" i="3"/>
  <c r="CF135" i="3"/>
  <c r="CE136" i="3"/>
  <c r="CF136" i="3"/>
  <c r="CE131" i="3"/>
  <c r="CF131" i="3"/>
  <c r="CE132" i="3"/>
  <c r="CF132" i="3"/>
  <c r="CE133" i="3"/>
  <c r="CF133" i="3"/>
  <c r="BZ132" i="3"/>
  <c r="CA132" i="3"/>
  <c r="BZ133" i="3"/>
  <c r="CA133" i="3"/>
  <c r="BZ134" i="3"/>
  <c r="CA134" i="3"/>
  <c r="BZ135" i="3"/>
  <c r="CA135" i="3"/>
  <c r="BZ136" i="3"/>
  <c r="CA136" i="3"/>
  <c r="CA131" i="3"/>
  <c r="BZ131" i="3"/>
  <c r="BU132" i="3"/>
  <c r="BV132" i="3"/>
  <c r="BU133" i="3"/>
  <c r="BV133" i="3"/>
  <c r="BU134" i="3"/>
  <c r="BV134" i="3"/>
  <c r="BU135" i="3"/>
  <c r="BV135" i="3"/>
  <c r="BU136" i="3"/>
  <c r="BV136" i="3"/>
  <c r="BV131" i="3"/>
  <c r="BU131" i="3"/>
  <c r="BP132" i="3"/>
  <c r="BQ132" i="3"/>
  <c r="BP133" i="3"/>
  <c r="BQ133" i="3"/>
  <c r="BP134" i="3"/>
  <c r="BQ134" i="3"/>
  <c r="BP135" i="3"/>
  <c r="BQ135" i="3"/>
  <c r="BP136" i="3"/>
  <c r="BQ136" i="3"/>
  <c r="BQ131" i="3"/>
  <c r="BP131" i="3"/>
  <c r="BK132" i="3"/>
  <c r="BL132" i="3"/>
  <c r="BK133" i="3"/>
  <c r="BL133" i="3"/>
  <c r="BK134" i="3"/>
  <c r="BL134" i="3"/>
  <c r="BK135" i="3"/>
  <c r="BL135" i="3"/>
  <c r="BK136" i="3"/>
  <c r="BL136" i="3"/>
  <c r="BL131" i="3"/>
  <c r="BK131" i="3"/>
  <c r="BF132" i="3"/>
  <c r="BG132" i="3"/>
  <c r="BF133" i="3"/>
  <c r="BG133" i="3"/>
  <c r="BF134" i="3"/>
  <c r="BG134" i="3"/>
  <c r="BF135" i="3"/>
  <c r="BG135" i="3"/>
  <c r="BF136" i="3"/>
  <c r="BG136" i="3"/>
  <c r="BA132" i="3"/>
  <c r="BB132" i="3"/>
  <c r="BA133" i="3"/>
  <c r="BB133" i="3"/>
  <c r="BA134" i="3"/>
  <c r="BB134" i="3"/>
  <c r="BA135" i="3"/>
  <c r="BB135" i="3"/>
  <c r="BA136" i="3"/>
  <c r="BB136" i="3"/>
  <c r="BB131" i="3"/>
  <c r="BA131" i="3"/>
  <c r="AV132" i="3"/>
  <c r="AW132" i="3"/>
  <c r="AV133" i="3"/>
  <c r="AW133" i="3"/>
  <c r="AV134" i="3"/>
  <c r="AW134" i="3"/>
  <c r="AV135" i="3"/>
  <c r="AW135" i="3"/>
  <c r="AV136" i="3"/>
  <c r="AW136" i="3"/>
  <c r="AQ132" i="3"/>
  <c r="AR132" i="3"/>
  <c r="AQ133" i="3"/>
  <c r="AR133" i="3"/>
  <c r="AQ134" i="3"/>
  <c r="AR134" i="3"/>
  <c r="AQ135" i="3"/>
  <c r="AR135" i="3"/>
  <c r="AQ136" i="3"/>
  <c r="AR136" i="3"/>
  <c r="AR131" i="3"/>
  <c r="AQ131" i="3"/>
  <c r="AL132" i="3"/>
  <c r="AM132" i="3"/>
  <c r="AL133" i="3"/>
  <c r="AM133" i="3"/>
  <c r="AL134" i="3"/>
  <c r="AM134" i="3"/>
  <c r="AL135" i="3"/>
  <c r="AM135" i="3"/>
  <c r="AL136" i="3"/>
  <c r="AM136" i="3"/>
  <c r="AM131" i="3"/>
  <c r="AL131" i="3"/>
  <c r="AG132" i="3"/>
  <c r="AH132" i="3"/>
  <c r="AG133" i="3"/>
  <c r="AH133" i="3"/>
  <c r="AG134" i="3"/>
  <c r="AH134" i="3"/>
  <c r="AG135" i="3"/>
  <c r="AH135" i="3"/>
  <c r="AG136" i="3"/>
  <c r="AH136" i="3"/>
  <c r="AH131" i="3"/>
  <c r="AG131" i="3"/>
  <c r="AB132" i="3"/>
  <c r="AC132" i="3"/>
  <c r="AB133" i="3"/>
  <c r="AC133" i="3"/>
  <c r="AB134" i="3"/>
  <c r="AC134" i="3"/>
  <c r="AB135" i="3"/>
  <c r="AC135" i="3"/>
  <c r="AB136" i="3"/>
  <c r="AC136" i="3"/>
  <c r="AC131" i="3"/>
  <c r="AB131" i="3"/>
  <c r="X131" i="3"/>
  <c r="W131" i="3"/>
  <c r="R132" i="3"/>
  <c r="S132" i="3"/>
  <c r="R133" i="3"/>
  <c r="S133" i="3"/>
  <c r="R134" i="3"/>
  <c r="S134" i="3"/>
  <c r="R135" i="3"/>
  <c r="S135" i="3"/>
  <c r="R136" i="3"/>
  <c r="S136" i="3"/>
  <c r="M132" i="3"/>
  <c r="N132" i="3"/>
  <c r="M133" i="3"/>
  <c r="N133" i="3"/>
  <c r="M134" i="3"/>
  <c r="N134" i="3"/>
  <c r="M135" i="3"/>
  <c r="N135" i="3"/>
  <c r="M136" i="3"/>
  <c r="N136" i="3"/>
  <c r="N131" i="3"/>
  <c r="H132" i="3"/>
  <c r="I132" i="3"/>
  <c r="H133" i="3"/>
  <c r="I133" i="3"/>
  <c r="H134" i="3"/>
  <c r="I134" i="3"/>
  <c r="H135" i="3"/>
  <c r="I135" i="3"/>
  <c r="H136" i="3"/>
  <c r="I136" i="3"/>
  <c r="S131" i="3"/>
  <c r="R131" i="3"/>
  <c r="DR131" i="3"/>
  <c r="CK131" i="3"/>
  <c r="CJ131" i="3"/>
  <c r="CK94" i="3"/>
  <c r="CJ94" i="3"/>
  <c r="CK93" i="3"/>
  <c r="CJ93" i="3"/>
  <c r="CK92" i="3"/>
  <c r="CJ92" i="3"/>
  <c r="CJ91" i="3"/>
  <c r="CK22" i="3"/>
  <c r="CJ22" i="3"/>
  <c r="CK21" i="3"/>
  <c r="CJ21" i="3"/>
  <c r="CK20" i="3"/>
  <c r="CJ20" i="3"/>
  <c r="CK19" i="3"/>
  <c r="CJ19" i="3"/>
  <c r="CK18" i="3"/>
  <c r="CJ18" i="3"/>
  <c r="CG132" i="3"/>
  <c r="CH132" i="3"/>
  <c r="CI132" i="3"/>
  <c r="CG133" i="3"/>
  <c r="CH133" i="3"/>
  <c r="CI133" i="3"/>
  <c r="CG134" i="3"/>
  <c r="CH134" i="3"/>
  <c r="CI134" i="3"/>
  <c r="CG135" i="3"/>
  <c r="CH135" i="3"/>
  <c r="CI135" i="3"/>
  <c r="CG136" i="3"/>
  <c r="CH136" i="3"/>
  <c r="CI136" i="3"/>
  <c r="CG123" i="3"/>
  <c r="CH123" i="3"/>
  <c r="CI123" i="3"/>
  <c r="CG124" i="3"/>
  <c r="CH124" i="3"/>
  <c r="CI124" i="3"/>
  <c r="CG125" i="3"/>
  <c r="CH125" i="3"/>
  <c r="CI125" i="3"/>
  <c r="CG126" i="3"/>
  <c r="CH126" i="3"/>
  <c r="CI126" i="3"/>
  <c r="CG127" i="3"/>
  <c r="CH127" i="3"/>
  <c r="CI127" i="3"/>
  <c r="CG128" i="3"/>
  <c r="CH128" i="3"/>
  <c r="CI128" i="3"/>
  <c r="CG129" i="3"/>
  <c r="CH129" i="3"/>
  <c r="CI129" i="3"/>
  <c r="CG116" i="3"/>
  <c r="CH116" i="3"/>
  <c r="CI116" i="3"/>
  <c r="CG117" i="3"/>
  <c r="CH117" i="3"/>
  <c r="CI117" i="3"/>
  <c r="CG118" i="3"/>
  <c r="CH118" i="3"/>
  <c r="CI118" i="3"/>
  <c r="CG119" i="3"/>
  <c r="CH119" i="3"/>
  <c r="CI119" i="3"/>
  <c r="CG120" i="3"/>
  <c r="CH120" i="3"/>
  <c r="CI120" i="3"/>
  <c r="CG109" i="3"/>
  <c r="CH109" i="3"/>
  <c r="CI109" i="3"/>
  <c r="CG110" i="3"/>
  <c r="CH110" i="3"/>
  <c r="CI110" i="3"/>
  <c r="CG111" i="3"/>
  <c r="CH111" i="3"/>
  <c r="CI111" i="3"/>
  <c r="CG112" i="3"/>
  <c r="CH112" i="3"/>
  <c r="CI112" i="3"/>
  <c r="CG113" i="3"/>
  <c r="CH113" i="3"/>
  <c r="CI113" i="3"/>
  <c r="CG102" i="3"/>
  <c r="CH102" i="3"/>
  <c r="CI102" i="3"/>
  <c r="CG103" i="3"/>
  <c r="CH103" i="3"/>
  <c r="CI103" i="3"/>
  <c r="CG104" i="3"/>
  <c r="CH104" i="3"/>
  <c r="CI104" i="3"/>
  <c r="CG105" i="3"/>
  <c r="CH105" i="3"/>
  <c r="CI105" i="3"/>
  <c r="CG106" i="3"/>
  <c r="CH106" i="3"/>
  <c r="CI106" i="3"/>
  <c r="CG97" i="3"/>
  <c r="CH97" i="3"/>
  <c r="CI97" i="3"/>
  <c r="CG98" i="3"/>
  <c r="CH98" i="3"/>
  <c r="CI98" i="3"/>
  <c r="CG99" i="3"/>
  <c r="CH99" i="3"/>
  <c r="CI99" i="3"/>
  <c r="CG91" i="3"/>
  <c r="CH91" i="3"/>
  <c r="CI91" i="3"/>
  <c r="CG92" i="3"/>
  <c r="CH92" i="3"/>
  <c r="CI92" i="3"/>
  <c r="CG93" i="3"/>
  <c r="CH93" i="3"/>
  <c r="CI93" i="3"/>
  <c r="CG94" i="3"/>
  <c r="CH94" i="3"/>
  <c r="CI94" i="3"/>
  <c r="CG86" i="3"/>
  <c r="CH86" i="3"/>
  <c r="CI86" i="3"/>
  <c r="CG87" i="3"/>
  <c r="CH87" i="3"/>
  <c r="CI87" i="3"/>
  <c r="CG88" i="3"/>
  <c r="CH88" i="3"/>
  <c r="CI88" i="3"/>
  <c r="CG81" i="3"/>
  <c r="CH81" i="3"/>
  <c r="CI81" i="3"/>
  <c r="CG82" i="3"/>
  <c r="CH82" i="3"/>
  <c r="CI82" i="3"/>
  <c r="CG78" i="3"/>
  <c r="CH78" i="3"/>
  <c r="CI78" i="3"/>
  <c r="CG70" i="3"/>
  <c r="CH70" i="3"/>
  <c r="CI70" i="3"/>
  <c r="CG71" i="3"/>
  <c r="CH71" i="3"/>
  <c r="CI71" i="3"/>
  <c r="CG72" i="3"/>
  <c r="CH72" i="3"/>
  <c r="CI72" i="3"/>
  <c r="CG73" i="3"/>
  <c r="CH73" i="3"/>
  <c r="CI73" i="3"/>
  <c r="CG64" i="3"/>
  <c r="CH64" i="3"/>
  <c r="CI64" i="3"/>
  <c r="CG65" i="3"/>
  <c r="CH65" i="3"/>
  <c r="CI65" i="3"/>
  <c r="CG66" i="3"/>
  <c r="CH66" i="3"/>
  <c r="CI66" i="3"/>
  <c r="CG67" i="3"/>
  <c r="CH67" i="3"/>
  <c r="CI67" i="3"/>
  <c r="CG57" i="3"/>
  <c r="CH57" i="3"/>
  <c r="CI57" i="3"/>
  <c r="CG58" i="3"/>
  <c r="CH58" i="3"/>
  <c r="CI58" i="3"/>
  <c r="CG59" i="3"/>
  <c r="CH59" i="3"/>
  <c r="CI59" i="3"/>
  <c r="CG60" i="3"/>
  <c r="CH60" i="3"/>
  <c r="CI60" i="3"/>
  <c r="CG61" i="3"/>
  <c r="CH61" i="3"/>
  <c r="CI61" i="3"/>
  <c r="CG49" i="3"/>
  <c r="CH49" i="3"/>
  <c r="CI49" i="3"/>
  <c r="CG50" i="3"/>
  <c r="CH50" i="3"/>
  <c r="CI50" i="3"/>
  <c r="CG51" i="3"/>
  <c r="CH51" i="3"/>
  <c r="CI51" i="3"/>
  <c r="CG52" i="3"/>
  <c r="CH52" i="3"/>
  <c r="CI52" i="3"/>
  <c r="CG53" i="3"/>
  <c r="CH53" i="3"/>
  <c r="CI53" i="3"/>
  <c r="CG54" i="3"/>
  <c r="CH54" i="3"/>
  <c r="CI54" i="3"/>
  <c r="CG43" i="3"/>
  <c r="CH43" i="3"/>
  <c r="CI43" i="3"/>
  <c r="CG44" i="3"/>
  <c r="CH44" i="3"/>
  <c r="CI44" i="3"/>
  <c r="CG45" i="3"/>
  <c r="CH45" i="3"/>
  <c r="CI45" i="3"/>
  <c r="CG46" i="3"/>
  <c r="CH46" i="3"/>
  <c r="CI46" i="3"/>
  <c r="CG31" i="3"/>
  <c r="CH31" i="3"/>
  <c r="CI31" i="3"/>
  <c r="CG32" i="3"/>
  <c r="CH32" i="3"/>
  <c r="CI32" i="3"/>
  <c r="CG33" i="3"/>
  <c r="CH33" i="3"/>
  <c r="CI33" i="3"/>
  <c r="CG34" i="3"/>
  <c r="CH34" i="3"/>
  <c r="CI34" i="3"/>
  <c r="CG35" i="3"/>
  <c r="CH35" i="3"/>
  <c r="CI35" i="3"/>
  <c r="CG36" i="3"/>
  <c r="CH36" i="3"/>
  <c r="CI36" i="3"/>
  <c r="CG37" i="3"/>
  <c r="CH37" i="3"/>
  <c r="CI37" i="3"/>
  <c r="CG38" i="3"/>
  <c r="CH38" i="3"/>
  <c r="CI38" i="3"/>
  <c r="CG39" i="3"/>
  <c r="CH39" i="3"/>
  <c r="CI39" i="3"/>
  <c r="CG40" i="3"/>
  <c r="CH40" i="3"/>
  <c r="CI40" i="3"/>
  <c r="CG25" i="3"/>
  <c r="CH25" i="3"/>
  <c r="CI25" i="3"/>
  <c r="CG26" i="3"/>
  <c r="CH26" i="3"/>
  <c r="CI26" i="3"/>
  <c r="CG27" i="3"/>
  <c r="CH27" i="3"/>
  <c r="CI27" i="3"/>
  <c r="CG28" i="3"/>
  <c r="CH28" i="3"/>
  <c r="CI28" i="3"/>
  <c r="CG20" i="3"/>
  <c r="CH20" i="3"/>
  <c r="CI20" i="3"/>
  <c r="CG21" i="3"/>
  <c r="CH21" i="3"/>
  <c r="CI21" i="3"/>
  <c r="CG22" i="3"/>
  <c r="CH22" i="3"/>
  <c r="CI22" i="3"/>
  <c r="CG16" i="3"/>
  <c r="CH16" i="3"/>
  <c r="CI16" i="3"/>
  <c r="CI14" i="3"/>
  <c r="CI15" i="3"/>
  <c r="CI8" i="3"/>
  <c r="CF134" i="3"/>
  <c r="CE134" i="3"/>
  <c r="BZ117" i="3"/>
  <c r="CA117" i="3"/>
  <c r="BZ105" i="3"/>
  <c r="BZ104" i="3"/>
  <c r="BZ102" i="3"/>
  <c r="BU65" i="3"/>
  <c r="BF131" i="3"/>
  <c r="BG131" i="3"/>
  <c r="AU133" i="3"/>
  <c r="AV18" i="3"/>
  <c r="AB125" i="3"/>
  <c r="AC72" i="3"/>
  <c r="AB72" i="3"/>
  <c r="W11" i="3"/>
  <c r="H7" i="3"/>
  <c r="DQ131" i="3"/>
  <c r="CF88" i="3"/>
  <c r="BZ65" i="3"/>
  <c r="AB126" i="3" l="1"/>
  <c r="AC81" i="3"/>
  <c r="AC76" i="3"/>
  <c r="AC44" i="3"/>
  <c r="AC45" i="3"/>
  <c r="AC46" i="3"/>
  <c r="AC16" i="3"/>
  <c r="AC33" i="3"/>
  <c r="AC34" i="3"/>
  <c r="AC35" i="3"/>
  <c r="DK145" i="3"/>
  <c r="BS23" i="3"/>
  <c r="K88" i="3" l="1"/>
  <c r="K42" i="3" l="1"/>
  <c r="J42" i="3"/>
  <c r="AB14" i="3" l="1"/>
  <c r="AB15" i="3"/>
  <c r="DK144" i="3" l="1"/>
  <c r="DK137" i="3"/>
  <c r="DK130" i="3"/>
  <c r="DK121" i="3"/>
  <c r="DK114" i="3"/>
  <c r="DK107" i="3"/>
  <c r="DK100" i="3"/>
  <c r="DK95" i="3"/>
  <c r="DK89" i="3"/>
  <c r="DK83" i="3"/>
  <c r="DK79" i="3"/>
  <c r="DK74" i="3"/>
  <c r="DK68" i="3"/>
  <c r="DK62" i="3"/>
  <c r="DK55" i="3"/>
  <c r="DK47" i="3"/>
  <c r="DK41" i="3"/>
  <c r="DK29" i="3"/>
  <c r="DK23" i="3"/>
  <c r="DK17" i="3"/>
  <c r="DK10" i="3"/>
  <c r="DK5" i="3"/>
  <c r="DO145" i="3"/>
  <c r="DN145" i="3"/>
  <c r="DO144" i="3"/>
  <c r="DN144" i="3"/>
  <c r="DO137" i="3"/>
  <c r="DN137" i="3"/>
  <c r="DO130" i="3"/>
  <c r="DN130" i="3"/>
  <c r="DO121" i="3"/>
  <c r="DN121" i="3"/>
  <c r="DO114" i="3"/>
  <c r="DN114" i="3"/>
  <c r="DO107" i="3"/>
  <c r="DN107" i="3"/>
  <c r="DO100" i="3"/>
  <c r="DN100" i="3"/>
  <c r="DO95" i="3"/>
  <c r="DN95" i="3"/>
  <c r="DO89" i="3"/>
  <c r="DN89" i="3"/>
  <c r="DO83" i="3"/>
  <c r="DN83" i="3"/>
  <c r="DO79" i="3"/>
  <c r="DN79" i="3"/>
  <c r="DO74" i="3"/>
  <c r="DN74" i="3"/>
  <c r="DO68" i="3"/>
  <c r="DN68" i="3"/>
  <c r="DO62" i="3"/>
  <c r="DN62" i="3"/>
  <c r="DO55" i="3"/>
  <c r="DN55" i="3"/>
  <c r="DO47" i="3"/>
  <c r="DN47" i="3"/>
  <c r="DO41" i="3"/>
  <c r="DN41" i="3"/>
  <c r="DO29" i="3"/>
  <c r="DN29" i="3"/>
  <c r="DO23" i="3"/>
  <c r="DN23" i="3"/>
  <c r="DO17" i="3"/>
  <c r="DN17" i="3"/>
  <c r="DO10" i="3"/>
  <c r="DN10" i="3"/>
  <c r="DO5" i="3"/>
  <c r="DN5" i="3"/>
  <c r="DG145" i="3"/>
  <c r="DF145" i="3"/>
  <c r="DG144" i="3"/>
  <c r="DF144" i="3"/>
  <c r="DG137" i="3"/>
  <c r="DF137" i="3"/>
  <c r="DG130" i="3"/>
  <c r="DF130" i="3"/>
  <c r="DG121" i="3"/>
  <c r="DF121" i="3"/>
  <c r="DG114" i="3"/>
  <c r="DF114" i="3"/>
  <c r="DG107" i="3"/>
  <c r="DF107" i="3"/>
  <c r="DG100" i="3"/>
  <c r="DF100" i="3"/>
  <c r="DG95" i="3"/>
  <c r="DF95" i="3"/>
  <c r="DG89" i="3"/>
  <c r="DF89" i="3"/>
  <c r="DG83" i="3"/>
  <c r="DF83" i="3"/>
  <c r="DG79" i="3"/>
  <c r="DF79" i="3"/>
  <c r="DG74" i="3"/>
  <c r="DF74" i="3"/>
  <c r="DG68" i="3"/>
  <c r="DF68" i="3"/>
  <c r="DG62" i="3"/>
  <c r="DF62" i="3"/>
  <c r="DG55" i="3"/>
  <c r="DF55" i="3"/>
  <c r="DG47" i="3"/>
  <c r="DF47" i="3"/>
  <c r="DG41" i="3"/>
  <c r="DF41" i="3"/>
  <c r="DG29" i="3"/>
  <c r="DF29" i="3"/>
  <c r="DG23" i="3"/>
  <c r="DF23" i="3"/>
  <c r="DG17" i="3"/>
  <c r="DF17" i="3"/>
  <c r="DG10" i="3"/>
  <c r="DF10" i="3"/>
  <c r="DG5" i="3"/>
  <c r="DF5" i="3"/>
  <c r="DB145" i="3"/>
  <c r="DA145" i="3"/>
  <c r="DB144" i="3"/>
  <c r="DA144" i="3"/>
  <c r="DB137" i="3"/>
  <c r="DA137" i="3"/>
  <c r="DB130" i="3"/>
  <c r="DA130" i="3"/>
  <c r="DB121" i="3"/>
  <c r="DA121" i="3"/>
  <c r="DB114" i="3"/>
  <c r="DA114" i="3"/>
  <c r="DB107" i="3"/>
  <c r="DA107" i="3"/>
  <c r="DB100" i="3"/>
  <c r="DA100" i="3"/>
  <c r="DB95" i="3"/>
  <c r="DA95" i="3"/>
  <c r="DB89" i="3"/>
  <c r="DA89" i="3"/>
  <c r="DB83" i="3"/>
  <c r="DA83" i="3"/>
  <c r="DB79" i="3"/>
  <c r="DA79" i="3"/>
  <c r="DB74" i="3"/>
  <c r="DA74" i="3"/>
  <c r="DB68" i="3"/>
  <c r="DA68" i="3"/>
  <c r="DB62" i="3"/>
  <c r="DA62" i="3"/>
  <c r="DB55" i="3"/>
  <c r="DA55" i="3"/>
  <c r="DB47" i="3"/>
  <c r="DA47" i="3"/>
  <c r="DB41" i="3"/>
  <c r="DA41" i="3"/>
  <c r="DB29" i="3"/>
  <c r="DA29" i="3"/>
  <c r="DB23" i="3"/>
  <c r="DA23" i="3"/>
  <c r="DB17" i="3"/>
  <c r="DA17" i="3"/>
  <c r="DB10" i="3"/>
  <c r="DA10" i="3"/>
  <c r="DB5" i="3"/>
  <c r="DA5" i="3"/>
  <c r="CW145" i="3"/>
  <c r="CV145" i="3"/>
  <c r="CW144" i="3"/>
  <c r="CV144" i="3"/>
  <c r="CW137" i="3"/>
  <c r="CV137" i="3"/>
  <c r="CW130" i="3"/>
  <c r="CV130" i="3"/>
  <c r="CW121" i="3"/>
  <c r="CV121" i="3"/>
  <c r="CW114" i="3"/>
  <c r="CV114" i="3"/>
  <c r="CW107" i="3"/>
  <c r="CV107" i="3"/>
  <c r="CW100" i="3"/>
  <c r="CV100" i="3"/>
  <c r="CW95" i="3"/>
  <c r="CV95" i="3"/>
  <c r="CW89" i="3"/>
  <c r="CV89" i="3"/>
  <c r="CW83" i="3"/>
  <c r="CV83" i="3"/>
  <c r="CW79" i="3"/>
  <c r="CV79" i="3"/>
  <c r="CW74" i="3"/>
  <c r="CV74" i="3"/>
  <c r="CW68" i="3"/>
  <c r="CV68" i="3"/>
  <c r="CW62" i="3"/>
  <c r="CV62" i="3"/>
  <c r="CW55" i="3"/>
  <c r="CV55" i="3"/>
  <c r="CW47" i="3"/>
  <c r="CV47" i="3"/>
  <c r="CW41" i="3"/>
  <c r="CV41" i="3"/>
  <c r="CW29" i="3"/>
  <c r="CV29" i="3"/>
  <c r="CW23" i="3"/>
  <c r="CV23" i="3"/>
  <c r="CW17" i="3"/>
  <c r="CV17" i="3"/>
  <c r="CW10" i="3"/>
  <c r="CV10" i="3"/>
  <c r="CW5" i="3"/>
  <c r="CV5" i="3"/>
  <c r="CR145" i="3"/>
  <c r="CQ145" i="3"/>
  <c r="CR144" i="3"/>
  <c r="CQ144" i="3"/>
  <c r="CR137" i="3"/>
  <c r="CQ137" i="3"/>
  <c r="CR130" i="3"/>
  <c r="CQ130" i="3"/>
  <c r="CR121" i="3"/>
  <c r="CQ121" i="3"/>
  <c r="CR114" i="3"/>
  <c r="CQ114" i="3"/>
  <c r="CR107" i="3"/>
  <c r="CQ107" i="3"/>
  <c r="CR100" i="3"/>
  <c r="CQ100" i="3"/>
  <c r="CR95" i="3"/>
  <c r="CQ95" i="3"/>
  <c r="CR89" i="3"/>
  <c r="CQ89" i="3"/>
  <c r="CR83" i="3"/>
  <c r="CQ83" i="3"/>
  <c r="CR79" i="3"/>
  <c r="CQ79" i="3"/>
  <c r="CR74" i="3"/>
  <c r="CQ74" i="3"/>
  <c r="CR68" i="3"/>
  <c r="CQ68" i="3"/>
  <c r="CR62" i="3"/>
  <c r="CQ62" i="3"/>
  <c r="CR55" i="3"/>
  <c r="CQ55" i="3"/>
  <c r="CR47" i="3"/>
  <c r="CQ47" i="3"/>
  <c r="CR41" i="3"/>
  <c r="CQ41" i="3"/>
  <c r="CR29" i="3"/>
  <c r="CQ29" i="3"/>
  <c r="CR23" i="3"/>
  <c r="CQ23" i="3"/>
  <c r="CR17" i="3"/>
  <c r="CQ17" i="3"/>
  <c r="CR10" i="3"/>
  <c r="CQ10" i="3"/>
  <c r="CR5" i="3"/>
  <c r="CQ5" i="3"/>
  <c r="CM145" i="3"/>
  <c r="CL145" i="3"/>
  <c r="CM144" i="3"/>
  <c r="CL144" i="3"/>
  <c r="CM137" i="3"/>
  <c r="CL137" i="3"/>
  <c r="CM130" i="3"/>
  <c r="CL130" i="3"/>
  <c r="CM121" i="3"/>
  <c r="CL121" i="3"/>
  <c r="CM114" i="3"/>
  <c r="CL114" i="3"/>
  <c r="CM107" i="3"/>
  <c r="CL107" i="3"/>
  <c r="CM100" i="3"/>
  <c r="CL100" i="3"/>
  <c r="CM95" i="3"/>
  <c r="CL95" i="3"/>
  <c r="CM89" i="3"/>
  <c r="CL89" i="3"/>
  <c r="CM83" i="3"/>
  <c r="CL83" i="3"/>
  <c r="CM79" i="3"/>
  <c r="CL79" i="3"/>
  <c r="CM74" i="3"/>
  <c r="CL74" i="3"/>
  <c r="CM68" i="3"/>
  <c r="CL68" i="3"/>
  <c r="CM62" i="3"/>
  <c r="CL62" i="3"/>
  <c r="CM55" i="3"/>
  <c r="CL55" i="3"/>
  <c r="CM47" i="3"/>
  <c r="CL47" i="3"/>
  <c r="CM41" i="3"/>
  <c r="CL41" i="3"/>
  <c r="CM29" i="3"/>
  <c r="CL29" i="3"/>
  <c r="CM23" i="3"/>
  <c r="CL23" i="3"/>
  <c r="CM17" i="3"/>
  <c r="CL17" i="3"/>
  <c r="CM10" i="3"/>
  <c r="CL10" i="3"/>
  <c r="CM5" i="3"/>
  <c r="CL5" i="3"/>
  <c r="CC145" i="3"/>
  <c r="CB145" i="3"/>
  <c r="CC144" i="3"/>
  <c r="CB144" i="3"/>
  <c r="CC137" i="3"/>
  <c r="CB137" i="3"/>
  <c r="CC130" i="3"/>
  <c r="CB130" i="3"/>
  <c r="CC121" i="3"/>
  <c r="CB121" i="3"/>
  <c r="CC114" i="3"/>
  <c r="CB114" i="3"/>
  <c r="CC107" i="3"/>
  <c r="CB107" i="3"/>
  <c r="CC100" i="3"/>
  <c r="CB100" i="3"/>
  <c r="CC95" i="3"/>
  <c r="CB95" i="3"/>
  <c r="CC89" i="3"/>
  <c r="CB89" i="3"/>
  <c r="CC83" i="3"/>
  <c r="CB83" i="3"/>
  <c r="CC79" i="3"/>
  <c r="CB79" i="3"/>
  <c r="CC74" i="3"/>
  <c r="CB74" i="3"/>
  <c r="CC68" i="3"/>
  <c r="CB68" i="3"/>
  <c r="CC62" i="3"/>
  <c r="CB62" i="3"/>
  <c r="CC55" i="3"/>
  <c r="CB55" i="3"/>
  <c r="CC47" i="3"/>
  <c r="CB47" i="3"/>
  <c r="CC41" i="3"/>
  <c r="CB41" i="3"/>
  <c r="CC29" i="3"/>
  <c r="CB29" i="3"/>
  <c r="CC23" i="3"/>
  <c r="CB23" i="3"/>
  <c r="CC17" i="3"/>
  <c r="CB17" i="3"/>
  <c r="CC10" i="3"/>
  <c r="CB10" i="3"/>
  <c r="CC5" i="3"/>
  <c r="CB5" i="3"/>
  <c r="BX145" i="3"/>
  <c r="BW145" i="3"/>
  <c r="BX144" i="3"/>
  <c r="BW144" i="3"/>
  <c r="BX137" i="3"/>
  <c r="BW137" i="3"/>
  <c r="BX130" i="3"/>
  <c r="BW130" i="3"/>
  <c r="BX121" i="3"/>
  <c r="BW121" i="3"/>
  <c r="BX114" i="3"/>
  <c r="BW114" i="3"/>
  <c r="BX107" i="3"/>
  <c r="BW107" i="3"/>
  <c r="BX100" i="3"/>
  <c r="BW100" i="3"/>
  <c r="BX95" i="3"/>
  <c r="BW95" i="3"/>
  <c r="BX89" i="3"/>
  <c r="BW89" i="3"/>
  <c r="BX83" i="3"/>
  <c r="BW83" i="3"/>
  <c r="BX79" i="3"/>
  <c r="BW79" i="3"/>
  <c r="BX74" i="3"/>
  <c r="BW74" i="3"/>
  <c r="BX68" i="3"/>
  <c r="BW68" i="3"/>
  <c r="BX62" i="3"/>
  <c r="BW62" i="3"/>
  <c r="BX55" i="3"/>
  <c r="BW55" i="3"/>
  <c r="BX47" i="3"/>
  <c r="BW47" i="3"/>
  <c r="BX41" i="3"/>
  <c r="BW41" i="3"/>
  <c r="BX29" i="3"/>
  <c r="BW29" i="3"/>
  <c r="BX23" i="3"/>
  <c r="BW23" i="3"/>
  <c r="BX17" i="3"/>
  <c r="BW17" i="3"/>
  <c r="BX10" i="3"/>
  <c r="BW10" i="3"/>
  <c r="BX5" i="3"/>
  <c r="BW5" i="3"/>
  <c r="BS145" i="3"/>
  <c r="BR145" i="3"/>
  <c r="BS144" i="3"/>
  <c r="BR144" i="3"/>
  <c r="BS137" i="3"/>
  <c r="BR137" i="3"/>
  <c r="BS130" i="3"/>
  <c r="BR130" i="3"/>
  <c r="BS121" i="3"/>
  <c r="BR121" i="3"/>
  <c r="BS114" i="3"/>
  <c r="BR114" i="3"/>
  <c r="BS107" i="3"/>
  <c r="BR107" i="3"/>
  <c r="BS100" i="3"/>
  <c r="BR100" i="3"/>
  <c r="BS95" i="3"/>
  <c r="BR95" i="3"/>
  <c r="BS89" i="3"/>
  <c r="BR89" i="3"/>
  <c r="BS83" i="3"/>
  <c r="BR83" i="3"/>
  <c r="BS79" i="3"/>
  <c r="BR79" i="3"/>
  <c r="BS74" i="3"/>
  <c r="BR74" i="3"/>
  <c r="BS68" i="3"/>
  <c r="BR68" i="3"/>
  <c r="BS62" i="3"/>
  <c r="BR62" i="3"/>
  <c r="BS55" i="3"/>
  <c r="BR55" i="3"/>
  <c r="BS47" i="3"/>
  <c r="BR47" i="3"/>
  <c r="BS41" i="3"/>
  <c r="BR41" i="3"/>
  <c r="BS29" i="3"/>
  <c r="BR29" i="3"/>
  <c r="BR23" i="3"/>
  <c r="BS17" i="3"/>
  <c r="BR17" i="3"/>
  <c r="BS10" i="3"/>
  <c r="BR10" i="3"/>
  <c r="BS5" i="3"/>
  <c r="BR5" i="3"/>
  <c r="BN145" i="3"/>
  <c r="BM145" i="3"/>
  <c r="BN144" i="3"/>
  <c r="BM144" i="3"/>
  <c r="BN137" i="3"/>
  <c r="BM137" i="3"/>
  <c r="BN130" i="3"/>
  <c r="BM130" i="3"/>
  <c r="BN121" i="3"/>
  <c r="BM121" i="3"/>
  <c r="BN114" i="3"/>
  <c r="BM114" i="3"/>
  <c r="BN107" i="3"/>
  <c r="BM107" i="3"/>
  <c r="BN100" i="3"/>
  <c r="BM100" i="3"/>
  <c r="BN95" i="3"/>
  <c r="BM95" i="3"/>
  <c r="BN89" i="3"/>
  <c r="BM89" i="3"/>
  <c r="BN83" i="3"/>
  <c r="BM83" i="3"/>
  <c r="BN79" i="3"/>
  <c r="BM79" i="3"/>
  <c r="BN74" i="3"/>
  <c r="BM74" i="3"/>
  <c r="BN68" i="3"/>
  <c r="BM68" i="3"/>
  <c r="BN62" i="3"/>
  <c r="BM62" i="3"/>
  <c r="BN55" i="3"/>
  <c r="BM55" i="3"/>
  <c r="BN47" i="3"/>
  <c r="BM47" i="3"/>
  <c r="BN41" i="3"/>
  <c r="BM41" i="3"/>
  <c r="BN29" i="3"/>
  <c r="BM29" i="3"/>
  <c r="BN23" i="3"/>
  <c r="BM23" i="3"/>
  <c r="BN17" i="3"/>
  <c r="BM17" i="3"/>
  <c r="BN10" i="3"/>
  <c r="BM10" i="3"/>
  <c r="BN5" i="3"/>
  <c r="BM5" i="3"/>
  <c r="BI145" i="3"/>
  <c r="BH145" i="3"/>
  <c r="BI144" i="3"/>
  <c r="BH144" i="3"/>
  <c r="BI137" i="3"/>
  <c r="BH137" i="3"/>
  <c r="BI130" i="3"/>
  <c r="BH130" i="3"/>
  <c r="BI121" i="3"/>
  <c r="BH121" i="3"/>
  <c r="BI114" i="3"/>
  <c r="BH114" i="3"/>
  <c r="BI107" i="3"/>
  <c r="BH107" i="3"/>
  <c r="BI100" i="3"/>
  <c r="BH100" i="3"/>
  <c r="BI95" i="3"/>
  <c r="BH95" i="3"/>
  <c r="BI89" i="3"/>
  <c r="BH89" i="3"/>
  <c r="BI83" i="3"/>
  <c r="BH83" i="3"/>
  <c r="BI79" i="3"/>
  <c r="BH79" i="3"/>
  <c r="BI74" i="3"/>
  <c r="BH74" i="3"/>
  <c r="BI68" i="3"/>
  <c r="BH68" i="3"/>
  <c r="BI62" i="3"/>
  <c r="BH62" i="3"/>
  <c r="BI55" i="3"/>
  <c r="BH55" i="3"/>
  <c r="BI47" i="3"/>
  <c r="BH47" i="3"/>
  <c r="BI41" i="3"/>
  <c r="BH41" i="3"/>
  <c r="BI29" i="3"/>
  <c r="BH29" i="3"/>
  <c r="BI23" i="3"/>
  <c r="BH23" i="3"/>
  <c r="BI17" i="3"/>
  <c r="BH17" i="3"/>
  <c r="BI10" i="3"/>
  <c r="BH10" i="3"/>
  <c r="BI5" i="3"/>
  <c r="BH5" i="3"/>
  <c r="BD145" i="3"/>
  <c r="BC145" i="3"/>
  <c r="BD144" i="3"/>
  <c r="BC144" i="3"/>
  <c r="BD137" i="3"/>
  <c r="BC137" i="3"/>
  <c r="BD130" i="3"/>
  <c r="BC130" i="3"/>
  <c r="BD121" i="3"/>
  <c r="BC121" i="3"/>
  <c r="BD114" i="3"/>
  <c r="BC114" i="3"/>
  <c r="BD107" i="3"/>
  <c r="BC107" i="3"/>
  <c r="BD100" i="3"/>
  <c r="BC100" i="3"/>
  <c r="BD95" i="3"/>
  <c r="BC95" i="3"/>
  <c r="BD89" i="3"/>
  <c r="BC89" i="3"/>
  <c r="BD83" i="3"/>
  <c r="BC83" i="3"/>
  <c r="BD79" i="3"/>
  <c r="BC79" i="3"/>
  <c r="BD74" i="3"/>
  <c r="BC74" i="3"/>
  <c r="BD68" i="3"/>
  <c r="BC68" i="3"/>
  <c r="BD62" i="3"/>
  <c r="BC62" i="3"/>
  <c r="BD55" i="3"/>
  <c r="BC55" i="3"/>
  <c r="BD47" i="3"/>
  <c r="BC47" i="3"/>
  <c r="BD41" i="3"/>
  <c r="BC41" i="3"/>
  <c r="BD29" i="3"/>
  <c r="BC29" i="3"/>
  <c r="BD23" i="3"/>
  <c r="BC23" i="3"/>
  <c r="BD17" i="3"/>
  <c r="BC17" i="3"/>
  <c r="BD10" i="3"/>
  <c r="BC10" i="3"/>
  <c r="BD5" i="3"/>
  <c r="BC5" i="3"/>
  <c r="AY145" i="3"/>
  <c r="AX145" i="3"/>
  <c r="AY144" i="3"/>
  <c r="AX144" i="3"/>
  <c r="AY137" i="3"/>
  <c r="AX137" i="3"/>
  <c r="AY130" i="3"/>
  <c r="AX130" i="3"/>
  <c r="AY121" i="3"/>
  <c r="AX121" i="3"/>
  <c r="AY114" i="3"/>
  <c r="AX114" i="3"/>
  <c r="AY107" i="3"/>
  <c r="AX107" i="3"/>
  <c r="AY100" i="3"/>
  <c r="AX100" i="3"/>
  <c r="AY95" i="3"/>
  <c r="AX95" i="3"/>
  <c r="AY89" i="3"/>
  <c r="AX89" i="3"/>
  <c r="AY83" i="3"/>
  <c r="AX83" i="3"/>
  <c r="AY79" i="3"/>
  <c r="AX79" i="3"/>
  <c r="AY74" i="3"/>
  <c r="AX74" i="3"/>
  <c r="AY68" i="3"/>
  <c r="AX68" i="3"/>
  <c r="AY62" i="3"/>
  <c r="AX62" i="3"/>
  <c r="AY55" i="3"/>
  <c r="AX55" i="3"/>
  <c r="AY47" i="3"/>
  <c r="AX47" i="3"/>
  <c r="AY41" i="3"/>
  <c r="AX41" i="3"/>
  <c r="AY29" i="3"/>
  <c r="AX29" i="3"/>
  <c r="AY23" i="3"/>
  <c r="AX23" i="3"/>
  <c r="AY17" i="3"/>
  <c r="AX17" i="3"/>
  <c r="AY10" i="3"/>
  <c r="AX10" i="3"/>
  <c r="AY5" i="3"/>
  <c r="AX5" i="3"/>
  <c r="DU145" i="3"/>
  <c r="DW145" i="3" s="1"/>
  <c r="DT145" i="3"/>
  <c r="DS145" i="3"/>
  <c r="DU144" i="3"/>
  <c r="DW144" i="3" s="1"/>
  <c r="DT144" i="3"/>
  <c r="DS144" i="3"/>
  <c r="DW141" i="3"/>
  <c r="DV141" i="3"/>
  <c r="DW140" i="3"/>
  <c r="DV140" i="3"/>
  <c r="DW139" i="3"/>
  <c r="DV139" i="3"/>
  <c r="DW138" i="3"/>
  <c r="DV138" i="3"/>
  <c r="DU137" i="3"/>
  <c r="DW137" i="3" s="1"/>
  <c r="DT137" i="3"/>
  <c r="DS137" i="3"/>
  <c r="DW136" i="3"/>
  <c r="DV136" i="3"/>
  <c r="DW135" i="3"/>
  <c r="DV135" i="3"/>
  <c r="DW134" i="3"/>
  <c r="DV134" i="3"/>
  <c r="DW133" i="3"/>
  <c r="DV133" i="3"/>
  <c r="DW132" i="3"/>
  <c r="DV132" i="3"/>
  <c r="DW131" i="3"/>
  <c r="DV131" i="3"/>
  <c r="DU130" i="3"/>
  <c r="DT130" i="3"/>
  <c r="DS130" i="3"/>
  <c r="DW129" i="3"/>
  <c r="DV129" i="3"/>
  <c r="DW128" i="3"/>
  <c r="DV128" i="3"/>
  <c r="DW127" i="3"/>
  <c r="DV127" i="3"/>
  <c r="DW126" i="3"/>
  <c r="DV126" i="3"/>
  <c r="DW125" i="3"/>
  <c r="DV125" i="3"/>
  <c r="DW124" i="3"/>
  <c r="DV124" i="3"/>
  <c r="DW123" i="3"/>
  <c r="DV123" i="3"/>
  <c r="DW122" i="3"/>
  <c r="DV122" i="3"/>
  <c r="DU121" i="3"/>
  <c r="DT121" i="3"/>
  <c r="DW121" i="3" s="1"/>
  <c r="DS121" i="3"/>
  <c r="DW120" i="3"/>
  <c r="DV120" i="3"/>
  <c r="DW119" i="3"/>
  <c r="DV119" i="3"/>
  <c r="DW118" i="3"/>
  <c r="DV118" i="3"/>
  <c r="DW117" i="3"/>
  <c r="DV117" i="3"/>
  <c r="DW116" i="3"/>
  <c r="DV116" i="3"/>
  <c r="DW115" i="3"/>
  <c r="DV115" i="3"/>
  <c r="DU114" i="3"/>
  <c r="DW114" i="3" s="1"/>
  <c r="DT114" i="3"/>
  <c r="DS114" i="3"/>
  <c r="DW113" i="3"/>
  <c r="DV113" i="3"/>
  <c r="DW112" i="3"/>
  <c r="DV112" i="3"/>
  <c r="DW111" i="3"/>
  <c r="DV111" i="3"/>
  <c r="DW110" i="3"/>
  <c r="DV110" i="3"/>
  <c r="DW109" i="3"/>
  <c r="DV109" i="3"/>
  <c r="DV108" i="3"/>
  <c r="DU107" i="3"/>
  <c r="DT107" i="3"/>
  <c r="DV107" i="3" s="1"/>
  <c r="DS107" i="3"/>
  <c r="DW106" i="3"/>
  <c r="DV106" i="3"/>
  <c r="DW105" i="3"/>
  <c r="DV105" i="3"/>
  <c r="DW104" i="3"/>
  <c r="DV104" i="3"/>
  <c r="DW103" i="3"/>
  <c r="DV103" i="3"/>
  <c r="DW102" i="3"/>
  <c r="DV102" i="3"/>
  <c r="DW101" i="3"/>
  <c r="DV101" i="3"/>
  <c r="DU100" i="3"/>
  <c r="DT100" i="3"/>
  <c r="DW100" i="3" s="1"/>
  <c r="DS100" i="3"/>
  <c r="DW99" i="3"/>
  <c r="DV99" i="3"/>
  <c r="DW98" i="3"/>
  <c r="DV98" i="3"/>
  <c r="DW97" i="3"/>
  <c r="DV97" i="3"/>
  <c r="DW96" i="3"/>
  <c r="DV96" i="3"/>
  <c r="DU95" i="3"/>
  <c r="DW95" i="3" s="1"/>
  <c r="DT95" i="3"/>
  <c r="DV95" i="3" s="1"/>
  <c r="DS95" i="3"/>
  <c r="DW94" i="3"/>
  <c r="DV94" i="3"/>
  <c r="DW93" i="3"/>
  <c r="DV93" i="3"/>
  <c r="DW92" i="3"/>
  <c r="DV92" i="3"/>
  <c r="DW91" i="3"/>
  <c r="DV91" i="3"/>
  <c r="DW90" i="3"/>
  <c r="DV90" i="3"/>
  <c r="DU89" i="3"/>
  <c r="DW89" i="3" s="1"/>
  <c r="DT89" i="3"/>
  <c r="DS89" i="3"/>
  <c r="DW88" i="3"/>
  <c r="DV88" i="3"/>
  <c r="DW87" i="3"/>
  <c r="DV87" i="3"/>
  <c r="DW86" i="3"/>
  <c r="DV86" i="3"/>
  <c r="DW85" i="3"/>
  <c r="DV85" i="3"/>
  <c r="DW84" i="3"/>
  <c r="DV84" i="3"/>
  <c r="DU83" i="3"/>
  <c r="DW83" i="3" s="1"/>
  <c r="DT83" i="3"/>
  <c r="DV83" i="3" s="1"/>
  <c r="DS83" i="3"/>
  <c r="DW82" i="3"/>
  <c r="DV82" i="3"/>
  <c r="DW81" i="3"/>
  <c r="DV81" i="3"/>
  <c r="DW80" i="3"/>
  <c r="DV80" i="3"/>
  <c r="DU79" i="3"/>
  <c r="DW79" i="3" s="1"/>
  <c r="DT79" i="3"/>
  <c r="DS79" i="3"/>
  <c r="DW78" i="3"/>
  <c r="DV78" i="3"/>
  <c r="DW77" i="3"/>
  <c r="DV77" i="3"/>
  <c r="DW76" i="3"/>
  <c r="DV76" i="3"/>
  <c r="DW75" i="3"/>
  <c r="DV75" i="3"/>
  <c r="DU74" i="3"/>
  <c r="DW74" i="3" s="1"/>
  <c r="DT74" i="3"/>
  <c r="DV74" i="3" s="1"/>
  <c r="DS74" i="3"/>
  <c r="DW73" i="3"/>
  <c r="DV73" i="3"/>
  <c r="DW72" i="3"/>
  <c r="DV72" i="3"/>
  <c r="DW71" i="3"/>
  <c r="DV71" i="3"/>
  <c r="DW70" i="3"/>
  <c r="DV70" i="3"/>
  <c r="DW69" i="3"/>
  <c r="DV69" i="3"/>
  <c r="DU68" i="3"/>
  <c r="DW68" i="3" s="1"/>
  <c r="DT68" i="3"/>
  <c r="DV68" i="3" s="1"/>
  <c r="DS68" i="3"/>
  <c r="DW67" i="3"/>
  <c r="DV67" i="3"/>
  <c r="DW66" i="3"/>
  <c r="DV66" i="3"/>
  <c r="DW65" i="3"/>
  <c r="DV65" i="3"/>
  <c r="DW64" i="3"/>
  <c r="DV64" i="3"/>
  <c r="DW63" i="3"/>
  <c r="DV63" i="3"/>
  <c r="DU62" i="3"/>
  <c r="DW62" i="3" s="1"/>
  <c r="DT62" i="3"/>
  <c r="DV62" i="3" s="1"/>
  <c r="DS62" i="3"/>
  <c r="DV61" i="3"/>
  <c r="DV60" i="3"/>
  <c r="DV59" i="3"/>
  <c r="DV58" i="3"/>
  <c r="DV57" i="3"/>
  <c r="DV56" i="3"/>
  <c r="DU55" i="3"/>
  <c r="DT55" i="3"/>
  <c r="DS55" i="3"/>
  <c r="DV55" i="3" s="1"/>
  <c r="DW54" i="3"/>
  <c r="DV54" i="3"/>
  <c r="DW53" i="3"/>
  <c r="DV53" i="3"/>
  <c r="DW52" i="3"/>
  <c r="DV52" i="3"/>
  <c r="DW51" i="3"/>
  <c r="DV51" i="3"/>
  <c r="DW50" i="3"/>
  <c r="DV50" i="3"/>
  <c r="DW49" i="3"/>
  <c r="DV49" i="3"/>
  <c r="DW48" i="3"/>
  <c r="DV48" i="3"/>
  <c r="DU47" i="3"/>
  <c r="DW47" i="3" s="1"/>
  <c r="DT47" i="3"/>
  <c r="DS47" i="3"/>
  <c r="DW46" i="3"/>
  <c r="DV46" i="3"/>
  <c r="DW45" i="3"/>
  <c r="DV45" i="3"/>
  <c r="DW44" i="3"/>
  <c r="DV44" i="3"/>
  <c r="DW43" i="3"/>
  <c r="DV43" i="3"/>
  <c r="DW42" i="3"/>
  <c r="DV42" i="3"/>
  <c r="DW41" i="3"/>
  <c r="DU41" i="3"/>
  <c r="DT41" i="3"/>
  <c r="DS41" i="3"/>
  <c r="DW40" i="3"/>
  <c r="DV40" i="3"/>
  <c r="DW39" i="3"/>
  <c r="DV39" i="3"/>
  <c r="DW38" i="3"/>
  <c r="DV38" i="3"/>
  <c r="DW37" i="3"/>
  <c r="DV37" i="3"/>
  <c r="DW36" i="3"/>
  <c r="DV36" i="3"/>
  <c r="DW35" i="3"/>
  <c r="DV35" i="3"/>
  <c r="DW34" i="3"/>
  <c r="DV34" i="3"/>
  <c r="DW33" i="3"/>
  <c r="DV33" i="3"/>
  <c r="DW32" i="3"/>
  <c r="DV32" i="3"/>
  <c r="DW31" i="3"/>
  <c r="DV31" i="3"/>
  <c r="DW30" i="3"/>
  <c r="DV30" i="3"/>
  <c r="DU29" i="3"/>
  <c r="DW29" i="3" s="1"/>
  <c r="DT29" i="3"/>
  <c r="DV29" i="3" s="1"/>
  <c r="DS29" i="3"/>
  <c r="DW28" i="3"/>
  <c r="DV28" i="3"/>
  <c r="DW27" i="3"/>
  <c r="DV27" i="3"/>
  <c r="DW26" i="3"/>
  <c r="DV26" i="3"/>
  <c r="DW25" i="3"/>
  <c r="DV25" i="3"/>
  <c r="DW24" i="3"/>
  <c r="DV24" i="3"/>
  <c r="DU23" i="3"/>
  <c r="DW23" i="3" s="1"/>
  <c r="DT23" i="3"/>
  <c r="DS23" i="3"/>
  <c r="DV23" i="3" s="1"/>
  <c r="DW22" i="3"/>
  <c r="DV22" i="3"/>
  <c r="DW21" i="3"/>
  <c r="DV21" i="3"/>
  <c r="DW20" i="3"/>
  <c r="DV20" i="3"/>
  <c r="DW19" i="3"/>
  <c r="DV19" i="3"/>
  <c r="DW18" i="3"/>
  <c r="DV18" i="3"/>
  <c r="DU17" i="3"/>
  <c r="DW17" i="3" s="1"/>
  <c r="DT17" i="3"/>
  <c r="DS17" i="3"/>
  <c r="DW16" i="3"/>
  <c r="DV16" i="3"/>
  <c r="DW15" i="3"/>
  <c r="DV15" i="3"/>
  <c r="DW14" i="3"/>
  <c r="DV14" i="3"/>
  <c r="DW13" i="3"/>
  <c r="DV13" i="3"/>
  <c r="DW12" i="3"/>
  <c r="DV12" i="3"/>
  <c r="DW11" i="3"/>
  <c r="DV11" i="3"/>
  <c r="DU10" i="3"/>
  <c r="DW10" i="3" s="1"/>
  <c r="DT10" i="3"/>
  <c r="DS10" i="3"/>
  <c r="DW9" i="3"/>
  <c r="DV9" i="3"/>
  <c r="DW8" i="3"/>
  <c r="DV8" i="3"/>
  <c r="DW7" i="3"/>
  <c r="DV7" i="3"/>
  <c r="DW6" i="3"/>
  <c r="DV6" i="3"/>
  <c r="DU5" i="3"/>
  <c r="DW5" i="3" s="1"/>
  <c r="DT5" i="3"/>
  <c r="DV5" i="3" s="1"/>
  <c r="DS5" i="3"/>
  <c r="DP145" i="3"/>
  <c r="DP144" i="3"/>
  <c r="DP137" i="3"/>
  <c r="DP130" i="3"/>
  <c r="DP121" i="3"/>
  <c r="DP114" i="3"/>
  <c r="DP107" i="3"/>
  <c r="DP100" i="3"/>
  <c r="DP95" i="3"/>
  <c r="DP89" i="3"/>
  <c r="DP83" i="3"/>
  <c r="DP79" i="3"/>
  <c r="DP74" i="3"/>
  <c r="DP68" i="3"/>
  <c r="DP62" i="3"/>
  <c r="DP55" i="3"/>
  <c r="DP47" i="3"/>
  <c r="DP41" i="3"/>
  <c r="DP29" i="3"/>
  <c r="DP23" i="3"/>
  <c r="DP17" i="3"/>
  <c r="DP10" i="3"/>
  <c r="DP5" i="3"/>
  <c r="DL145" i="3"/>
  <c r="DL144" i="3"/>
  <c r="DL137" i="3"/>
  <c r="DL130" i="3"/>
  <c r="DL121" i="3"/>
  <c r="DL114" i="3"/>
  <c r="DL107" i="3"/>
  <c r="DL100" i="3"/>
  <c r="DL95" i="3"/>
  <c r="DL89" i="3"/>
  <c r="DL83" i="3"/>
  <c r="DL79" i="3"/>
  <c r="DL74" i="3"/>
  <c r="DL68" i="3"/>
  <c r="DL62" i="3"/>
  <c r="DL55" i="3"/>
  <c r="DL47" i="3"/>
  <c r="DL41" i="3"/>
  <c r="DL29" i="3"/>
  <c r="DL23" i="3"/>
  <c r="DL17" i="3"/>
  <c r="DL10" i="3"/>
  <c r="DL5" i="3"/>
  <c r="DH145" i="3"/>
  <c r="DH144" i="3"/>
  <c r="DH137" i="3"/>
  <c r="DH130" i="3"/>
  <c r="DH121" i="3"/>
  <c r="DH114" i="3"/>
  <c r="DH107" i="3"/>
  <c r="DH100" i="3"/>
  <c r="DH95" i="3"/>
  <c r="DH89" i="3"/>
  <c r="DH83" i="3"/>
  <c r="DH79" i="3"/>
  <c r="DH74" i="3"/>
  <c r="DH68" i="3"/>
  <c r="DH62" i="3"/>
  <c r="DH55" i="3"/>
  <c r="DH47" i="3"/>
  <c r="DH41" i="3"/>
  <c r="DH29" i="3"/>
  <c r="DH23" i="3"/>
  <c r="DH17" i="3"/>
  <c r="DH10" i="3"/>
  <c r="DH5" i="3"/>
  <c r="DC145" i="3"/>
  <c r="DC144" i="3"/>
  <c r="DC137" i="3"/>
  <c r="DC130" i="3"/>
  <c r="DC121" i="3"/>
  <c r="DC114" i="3"/>
  <c r="DC107" i="3"/>
  <c r="DC100" i="3"/>
  <c r="DC95" i="3"/>
  <c r="DC89" i="3"/>
  <c r="DC83" i="3"/>
  <c r="DC79" i="3"/>
  <c r="DC74" i="3"/>
  <c r="DC68" i="3"/>
  <c r="DC62" i="3"/>
  <c r="DC55" i="3"/>
  <c r="DC47" i="3"/>
  <c r="DC41" i="3"/>
  <c r="DC29" i="3"/>
  <c r="DC23" i="3"/>
  <c r="DC17" i="3"/>
  <c r="DC10" i="3"/>
  <c r="DC5" i="3"/>
  <c r="CX145" i="3"/>
  <c r="CX144" i="3"/>
  <c r="CX137" i="3"/>
  <c r="CX130" i="3"/>
  <c r="CX121" i="3"/>
  <c r="CX114" i="3"/>
  <c r="CX107" i="3"/>
  <c r="CX100" i="3"/>
  <c r="CX95" i="3"/>
  <c r="CX89" i="3"/>
  <c r="CX83" i="3"/>
  <c r="CX79" i="3"/>
  <c r="CX74" i="3"/>
  <c r="CX68" i="3"/>
  <c r="CX62" i="3"/>
  <c r="CX55" i="3"/>
  <c r="CX47" i="3"/>
  <c r="CX41" i="3"/>
  <c r="CX29" i="3"/>
  <c r="CX23" i="3"/>
  <c r="CX17" i="3"/>
  <c r="CX10" i="3"/>
  <c r="CX5" i="3"/>
  <c r="CS145" i="3"/>
  <c r="CS144" i="3"/>
  <c r="CS137" i="3"/>
  <c r="CS130" i="3"/>
  <c r="CS121" i="3"/>
  <c r="CS114" i="3"/>
  <c r="CS107" i="3"/>
  <c r="CS100" i="3"/>
  <c r="CS95" i="3"/>
  <c r="CS89" i="3"/>
  <c r="CS83" i="3"/>
  <c r="CS79" i="3"/>
  <c r="CS74" i="3"/>
  <c r="CS68" i="3"/>
  <c r="CS62" i="3"/>
  <c r="CS55" i="3"/>
  <c r="CS47" i="3"/>
  <c r="CS41" i="3"/>
  <c r="CS29" i="3"/>
  <c r="CS23" i="3"/>
  <c r="CS17" i="3"/>
  <c r="CS10" i="3"/>
  <c r="CS5" i="3"/>
  <c r="CN145" i="3"/>
  <c r="CN144" i="3"/>
  <c r="CN137" i="3"/>
  <c r="CN130" i="3"/>
  <c r="CN121" i="3"/>
  <c r="CN114" i="3"/>
  <c r="CN107" i="3"/>
  <c r="CN100" i="3"/>
  <c r="CN95" i="3"/>
  <c r="CN89" i="3"/>
  <c r="CN83" i="3"/>
  <c r="CN79" i="3"/>
  <c r="CN74" i="3"/>
  <c r="CN68" i="3"/>
  <c r="CN62" i="3"/>
  <c r="CN55" i="3"/>
  <c r="CN47" i="3"/>
  <c r="CN41" i="3"/>
  <c r="CN29" i="3"/>
  <c r="CN23" i="3"/>
  <c r="CN17" i="3"/>
  <c r="CN10" i="3"/>
  <c r="CN5" i="3"/>
  <c r="CI141" i="3"/>
  <c r="CH141" i="3"/>
  <c r="AT141" i="3" s="1"/>
  <c r="CG141" i="3"/>
  <c r="AS141" i="3" s="1"/>
  <c r="CI140" i="3"/>
  <c r="CH140" i="3"/>
  <c r="AT140" i="3" s="1"/>
  <c r="CG140" i="3"/>
  <c r="AS140" i="3" s="1"/>
  <c r="CI139" i="3"/>
  <c r="CH139" i="3"/>
  <c r="AT139" i="3" s="1"/>
  <c r="CG139" i="3"/>
  <c r="AS139" i="3" s="1"/>
  <c r="CI138" i="3"/>
  <c r="CH138" i="3"/>
  <c r="AT138" i="3" s="1"/>
  <c r="CG138" i="3"/>
  <c r="AS138" i="3" s="1"/>
  <c r="AU136" i="3"/>
  <c r="AT136" i="3"/>
  <c r="AS136" i="3"/>
  <c r="AU135" i="3"/>
  <c r="AT135" i="3"/>
  <c r="AS135" i="3"/>
  <c r="AU134" i="3"/>
  <c r="AT134" i="3"/>
  <c r="AS134" i="3"/>
  <c r="AT133" i="3"/>
  <c r="AS133" i="3"/>
  <c r="AU132" i="3"/>
  <c r="AT132" i="3"/>
  <c r="AS132" i="3"/>
  <c r="CI131" i="3"/>
  <c r="AU131" i="3" s="1"/>
  <c r="CH131" i="3"/>
  <c r="CG131" i="3"/>
  <c r="AS131" i="3" s="1"/>
  <c r="CI122" i="3"/>
  <c r="CH122" i="3"/>
  <c r="CG122" i="3"/>
  <c r="AT120" i="3"/>
  <c r="AS120" i="3"/>
  <c r="AT119" i="3"/>
  <c r="AS119" i="3"/>
  <c r="AT118" i="3"/>
  <c r="AS118" i="3"/>
  <c r="AT117" i="3"/>
  <c r="AS117" i="3"/>
  <c r="AT116" i="3"/>
  <c r="AS116" i="3"/>
  <c r="CI115" i="3"/>
  <c r="CH115" i="3"/>
  <c r="AT115" i="3" s="1"/>
  <c r="CG115" i="3"/>
  <c r="AS115" i="3" s="1"/>
  <c r="AT113" i="3"/>
  <c r="AS113" i="3"/>
  <c r="AT112" i="3"/>
  <c r="AS112" i="3"/>
  <c r="AT111" i="3"/>
  <c r="AS111" i="3"/>
  <c r="AU110" i="3"/>
  <c r="AT110" i="3"/>
  <c r="AS110" i="3"/>
  <c r="AT109" i="3"/>
  <c r="AS109" i="3"/>
  <c r="CI108" i="3"/>
  <c r="CH108" i="3"/>
  <c r="AT108" i="3" s="1"/>
  <c r="CG108" i="3"/>
  <c r="AS108" i="3" s="1"/>
  <c r="CI101" i="3"/>
  <c r="CH101" i="3"/>
  <c r="CG101" i="3"/>
  <c r="AT99" i="3"/>
  <c r="AS99" i="3"/>
  <c r="AT98" i="3"/>
  <c r="AS98" i="3"/>
  <c r="AT97" i="3"/>
  <c r="AS97" i="3"/>
  <c r="CI96" i="3"/>
  <c r="CH96" i="3"/>
  <c r="AT96" i="3" s="1"/>
  <c r="CG96" i="3"/>
  <c r="AS96" i="3" s="1"/>
  <c r="AT94" i="3"/>
  <c r="AS94" i="3"/>
  <c r="AT93" i="3"/>
  <c r="AS93" i="3"/>
  <c r="AT92" i="3"/>
  <c r="AS92" i="3"/>
  <c r="AT91" i="3"/>
  <c r="AS91" i="3"/>
  <c r="CI90" i="3"/>
  <c r="CH90" i="3"/>
  <c r="AT90" i="3" s="1"/>
  <c r="CG90" i="3"/>
  <c r="AS90" i="3" s="1"/>
  <c r="CI85" i="3"/>
  <c r="CH85" i="3"/>
  <c r="AT85" i="3" s="1"/>
  <c r="CG85" i="3"/>
  <c r="AS85" i="3" s="1"/>
  <c r="CI84" i="3"/>
  <c r="CH84" i="3"/>
  <c r="CG84" i="3"/>
  <c r="AU82" i="3"/>
  <c r="AT82" i="3"/>
  <c r="AS82" i="3"/>
  <c r="AU81" i="3"/>
  <c r="AT81" i="3"/>
  <c r="AS81" i="3"/>
  <c r="CI80" i="3"/>
  <c r="CH80" i="3"/>
  <c r="AT80" i="3" s="1"/>
  <c r="CG80" i="3"/>
  <c r="AS80" i="3" s="1"/>
  <c r="CI77" i="3"/>
  <c r="CH77" i="3"/>
  <c r="CG77" i="3"/>
  <c r="CI76" i="3"/>
  <c r="CH76" i="3"/>
  <c r="CG76" i="3"/>
  <c r="CI75" i="3"/>
  <c r="CH75" i="3"/>
  <c r="CG75" i="3"/>
  <c r="CI69" i="3"/>
  <c r="CH69" i="3"/>
  <c r="CG69" i="3"/>
  <c r="AU65" i="3"/>
  <c r="AT65" i="3"/>
  <c r="AS65" i="3"/>
  <c r="CI63" i="3"/>
  <c r="CH63" i="3"/>
  <c r="CG63" i="3"/>
  <c r="AT61" i="3"/>
  <c r="AS61" i="3"/>
  <c r="AU60" i="3"/>
  <c r="AT60" i="3"/>
  <c r="AS60" i="3"/>
  <c r="AT59" i="3"/>
  <c r="AS59" i="3"/>
  <c r="AT58" i="3"/>
  <c r="AS58" i="3"/>
  <c r="AT57" i="3"/>
  <c r="AS57" i="3"/>
  <c r="CI56" i="3"/>
  <c r="CH56" i="3"/>
  <c r="AT56" i="3" s="1"/>
  <c r="CG56" i="3"/>
  <c r="AS56" i="3" s="1"/>
  <c r="AT54" i="3"/>
  <c r="AS54" i="3"/>
  <c r="AT53" i="3"/>
  <c r="AS53" i="3"/>
  <c r="AT52" i="3"/>
  <c r="AS52" i="3"/>
  <c r="AT51" i="3"/>
  <c r="AS51" i="3"/>
  <c r="AT50" i="3"/>
  <c r="AS50" i="3"/>
  <c r="AT49" i="3"/>
  <c r="AS49" i="3"/>
  <c r="CI48" i="3"/>
  <c r="CH48" i="3"/>
  <c r="AT48" i="3" s="1"/>
  <c r="CG48" i="3"/>
  <c r="AS48" i="3" s="1"/>
  <c r="AT46" i="3"/>
  <c r="AS46" i="3"/>
  <c r="AT45" i="3"/>
  <c r="AS45" i="3"/>
  <c r="AT44" i="3"/>
  <c r="AS44" i="3"/>
  <c r="AT43" i="3"/>
  <c r="AS43" i="3"/>
  <c r="CI42" i="3"/>
  <c r="CH42" i="3"/>
  <c r="AT42" i="3" s="1"/>
  <c r="CG42" i="3"/>
  <c r="CI30" i="3"/>
  <c r="CH30" i="3"/>
  <c r="CG30" i="3"/>
  <c r="AT28" i="3"/>
  <c r="AS28" i="3"/>
  <c r="AT27" i="3"/>
  <c r="AS27" i="3"/>
  <c r="AT26" i="3"/>
  <c r="AS26" i="3"/>
  <c r="AT25" i="3"/>
  <c r="AS25" i="3"/>
  <c r="CI24" i="3"/>
  <c r="AU24" i="3" s="1"/>
  <c r="CH24" i="3"/>
  <c r="AT24" i="3" s="1"/>
  <c r="CG24" i="3"/>
  <c r="AS24" i="3" s="1"/>
  <c r="AT22" i="3"/>
  <c r="AS22" i="3"/>
  <c r="AT21" i="3"/>
  <c r="AS21" i="3"/>
  <c r="AT20" i="3"/>
  <c r="AS20" i="3"/>
  <c r="CI19" i="3"/>
  <c r="CH19" i="3"/>
  <c r="AT19" i="3" s="1"/>
  <c r="CG19" i="3"/>
  <c r="AS19" i="3" s="1"/>
  <c r="CI18" i="3"/>
  <c r="CH18" i="3"/>
  <c r="AT18" i="3" s="1"/>
  <c r="CG18" i="3"/>
  <c r="AS18" i="3" s="1"/>
  <c r="AT16" i="3"/>
  <c r="AS16" i="3"/>
  <c r="CH15" i="3"/>
  <c r="AT15" i="3" s="1"/>
  <c r="CG15" i="3"/>
  <c r="AS15" i="3" s="1"/>
  <c r="CH14" i="3"/>
  <c r="AT14" i="3" s="1"/>
  <c r="CG14" i="3"/>
  <c r="AS14" i="3" s="1"/>
  <c r="CI13" i="3"/>
  <c r="CH13" i="3"/>
  <c r="AT13" i="3" s="1"/>
  <c r="CG13" i="3"/>
  <c r="AS13" i="3" s="1"/>
  <c r="CI12" i="3"/>
  <c r="CH12" i="3"/>
  <c r="AT12" i="3" s="1"/>
  <c r="CG12" i="3"/>
  <c r="AS12" i="3" s="1"/>
  <c r="CI11" i="3"/>
  <c r="CH11" i="3"/>
  <c r="AT11" i="3" s="1"/>
  <c r="CG11" i="3"/>
  <c r="AS11" i="3" s="1"/>
  <c r="CI9" i="3"/>
  <c r="CH9" i="3"/>
  <c r="CG9" i="3"/>
  <c r="CH8" i="3"/>
  <c r="CG8" i="3"/>
  <c r="CI7" i="3"/>
  <c r="CH7" i="3"/>
  <c r="CG7" i="3"/>
  <c r="CI6" i="3"/>
  <c r="CH6" i="3"/>
  <c r="CG6" i="3"/>
  <c r="CH130" i="3" l="1"/>
  <c r="DW130" i="3"/>
  <c r="DC142" i="3"/>
  <c r="CI55" i="3"/>
  <c r="DV17" i="3"/>
  <c r="DV137" i="3"/>
  <c r="CG121" i="3"/>
  <c r="DH142" i="3"/>
  <c r="CX142" i="3"/>
  <c r="CV142" i="3"/>
  <c r="CG41" i="3"/>
  <c r="AS42" i="3"/>
  <c r="CI107" i="3"/>
  <c r="CW142" i="3"/>
  <c r="DA142" i="3"/>
  <c r="CG17" i="3"/>
  <c r="CN142" i="3"/>
  <c r="DV79" i="3"/>
  <c r="DB142" i="3"/>
  <c r="CI23" i="3"/>
  <c r="DP142" i="3"/>
  <c r="AW131" i="3"/>
  <c r="AT131" i="3"/>
  <c r="DL142" i="3"/>
  <c r="DU142" i="3"/>
  <c r="DW142" i="3" s="1"/>
  <c r="AV131" i="3"/>
  <c r="DV114" i="3"/>
  <c r="CH114" i="3"/>
  <c r="DW107" i="3"/>
  <c r="DV89" i="3"/>
  <c r="CH62" i="3"/>
  <c r="BS142" i="3"/>
  <c r="BM142" i="3"/>
  <c r="DS142" i="3"/>
  <c r="DV47" i="3"/>
  <c r="DN142" i="3"/>
  <c r="CS142" i="3"/>
  <c r="CM142" i="3"/>
  <c r="AX142" i="3"/>
  <c r="DV41" i="3"/>
  <c r="DO142" i="3"/>
  <c r="BR142" i="3"/>
  <c r="BN142" i="3"/>
  <c r="DK142" i="3"/>
  <c r="CL142" i="3"/>
  <c r="BX142" i="3"/>
  <c r="BH142" i="3"/>
  <c r="BI142" i="3"/>
  <c r="DV145" i="3"/>
  <c r="DV144" i="3"/>
  <c r="DV10" i="3"/>
  <c r="DT142" i="3"/>
  <c r="CQ142" i="3"/>
  <c r="CB142" i="3"/>
  <c r="CC142" i="3"/>
  <c r="BW142" i="3"/>
  <c r="BC142" i="3"/>
  <c r="DF142" i="3"/>
  <c r="DG142" i="3"/>
  <c r="CR142" i="3"/>
  <c r="BD142" i="3"/>
  <c r="AY142" i="3"/>
  <c r="CH10" i="3"/>
  <c r="CG89" i="3"/>
  <c r="CG100" i="3"/>
  <c r="CH100" i="3"/>
  <c r="CG144" i="3"/>
  <c r="CH145" i="3"/>
  <c r="CG83" i="3"/>
  <c r="CH83" i="3"/>
  <c r="CH29" i="3"/>
  <c r="CG29" i="3"/>
  <c r="CG68" i="3"/>
  <c r="CH68" i="3"/>
  <c r="CH74" i="3"/>
  <c r="CG137" i="3"/>
  <c r="CG23" i="3"/>
  <c r="CH23" i="3"/>
  <c r="CH41" i="3"/>
  <c r="CG74" i="3"/>
  <c r="CH89" i="3"/>
  <c r="CG5" i="3"/>
  <c r="CG145" i="3"/>
  <c r="CG10" i="3"/>
  <c r="CG47" i="3"/>
  <c r="CH47" i="3"/>
  <c r="CG62" i="3"/>
  <c r="CG79" i="3"/>
  <c r="CH79" i="3"/>
  <c r="CG95" i="3"/>
  <c r="CH95" i="3"/>
  <c r="CG130" i="3"/>
  <c r="CH144" i="3"/>
  <c r="CH17" i="3"/>
  <c r="CG55" i="3"/>
  <c r="CH55" i="3"/>
  <c r="CG107" i="3"/>
  <c r="CH107" i="3"/>
  <c r="CG114" i="3"/>
  <c r="CH121" i="3"/>
  <c r="CH137" i="3"/>
  <c r="DV121" i="3"/>
  <c r="DV100" i="3"/>
  <c r="DV130" i="3"/>
  <c r="CI144" i="3"/>
  <c r="CI47" i="3"/>
  <c r="CI83" i="3"/>
  <c r="CI41" i="3"/>
  <c r="CI79" i="3"/>
  <c r="CI95" i="3"/>
  <c r="CI121" i="3"/>
  <c r="CI145" i="3"/>
  <c r="CI17" i="3"/>
  <c r="CI29" i="3"/>
  <c r="CI62" i="3"/>
  <c r="CI100" i="3"/>
  <c r="CI114" i="3"/>
  <c r="CI130" i="3"/>
  <c r="CI74" i="3"/>
  <c r="CI137" i="3"/>
  <c r="CI68" i="3"/>
  <c r="CI89" i="3"/>
  <c r="CH5" i="3"/>
  <c r="CI10" i="3"/>
  <c r="CI5" i="3"/>
  <c r="DV142" i="3" l="1"/>
  <c r="CI142" i="3"/>
  <c r="CG142" i="3"/>
  <c r="CH142" i="3"/>
  <c r="CD145" i="3" l="1"/>
  <c r="CD144" i="3"/>
  <c r="CD137" i="3"/>
  <c r="CD130" i="3"/>
  <c r="CD121" i="3"/>
  <c r="CD114" i="3"/>
  <c r="CD107" i="3"/>
  <c r="CD100" i="3"/>
  <c r="CD95" i="3"/>
  <c r="CD89" i="3"/>
  <c r="CD83" i="3"/>
  <c r="CD79" i="3"/>
  <c r="CD74" i="3"/>
  <c r="CD68" i="3"/>
  <c r="CD62" i="3"/>
  <c r="CD55" i="3"/>
  <c r="CD47" i="3"/>
  <c r="CD41" i="3"/>
  <c r="CD29" i="3"/>
  <c r="CD23" i="3"/>
  <c r="CD17" i="3"/>
  <c r="CD10" i="3"/>
  <c r="CD5" i="3"/>
  <c r="BY145" i="3"/>
  <c r="BY144" i="3"/>
  <c r="BY137" i="3"/>
  <c r="BY130" i="3"/>
  <c r="BY121" i="3"/>
  <c r="BY114" i="3"/>
  <c r="BY107" i="3"/>
  <c r="BY100" i="3"/>
  <c r="BY95" i="3"/>
  <c r="BY89" i="3"/>
  <c r="BY83" i="3"/>
  <c r="BY79" i="3"/>
  <c r="BY74" i="3"/>
  <c r="BY68" i="3"/>
  <c r="BY62" i="3"/>
  <c r="BY55" i="3"/>
  <c r="BY47" i="3"/>
  <c r="BY41" i="3"/>
  <c r="BY29" i="3"/>
  <c r="BY23" i="3"/>
  <c r="BY17" i="3"/>
  <c r="BY10" i="3"/>
  <c r="BY5" i="3"/>
  <c r="BT145" i="3"/>
  <c r="BT144" i="3"/>
  <c r="BT137" i="3"/>
  <c r="BT130" i="3"/>
  <c r="BT121" i="3"/>
  <c r="BT114" i="3"/>
  <c r="BT107" i="3"/>
  <c r="BT100" i="3"/>
  <c r="BT95" i="3"/>
  <c r="BT89" i="3"/>
  <c r="BT83" i="3"/>
  <c r="BT79" i="3"/>
  <c r="BT74" i="3"/>
  <c r="BT68" i="3"/>
  <c r="BT62" i="3"/>
  <c r="BT55" i="3"/>
  <c r="BT47" i="3"/>
  <c r="BT41" i="3"/>
  <c r="BT29" i="3"/>
  <c r="BT23" i="3"/>
  <c r="BT17" i="3"/>
  <c r="BT10" i="3"/>
  <c r="BT5" i="3"/>
  <c r="BO145" i="3"/>
  <c r="BO144" i="3"/>
  <c r="BO137" i="3"/>
  <c r="BO130" i="3"/>
  <c r="BO121" i="3"/>
  <c r="BO114" i="3"/>
  <c r="BO107" i="3"/>
  <c r="BO100" i="3"/>
  <c r="BO95" i="3"/>
  <c r="BO89" i="3"/>
  <c r="BO83" i="3"/>
  <c r="BO79" i="3"/>
  <c r="BO74" i="3"/>
  <c r="BO68" i="3"/>
  <c r="BO62" i="3"/>
  <c r="BO55" i="3"/>
  <c r="BO47" i="3"/>
  <c r="BO41" i="3"/>
  <c r="BO29" i="3"/>
  <c r="BO23" i="3"/>
  <c r="BO17" i="3"/>
  <c r="BO10" i="3"/>
  <c r="BO5" i="3"/>
  <c r="BJ145" i="3"/>
  <c r="BJ144" i="3"/>
  <c r="BJ137" i="3"/>
  <c r="BJ130" i="3"/>
  <c r="BJ121" i="3"/>
  <c r="BJ114" i="3"/>
  <c r="BJ107" i="3"/>
  <c r="BJ100" i="3"/>
  <c r="BJ95" i="3"/>
  <c r="BJ89" i="3"/>
  <c r="BJ83" i="3"/>
  <c r="BJ79" i="3"/>
  <c r="BJ74" i="3"/>
  <c r="BJ68" i="3"/>
  <c r="BJ62" i="3"/>
  <c r="BJ55" i="3"/>
  <c r="BJ47" i="3"/>
  <c r="BJ41" i="3"/>
  <c r="BJ29" i="3"/>
  <c r="BJ23" i="3"/>
  <c r="BJ17" i="3"/>
  <c r="BJ10" i="3"/>
  <c r="BJ5" i="3"/>
  <c r="BE145" i="3"/>
  <c r="BE144" i="3"/>
  <c r="BE137" i="3"/>
  <c r="BE130" i="3"/>
  <c r="BE121" i="3"/>
  <c r="BE114" i="3"/>
  <c r="BE107" i="3"/>
  <c r="BE100" i="3"/>
  <c r="BE95" i="3"/>
  <c r="BE89" i="3"/>
  <c r="BE83" i="3"/>
  <c r="BE79" i="3"/>
  <c r="BE74" i="3"/>
  <c r="BE68" i="3"/>
  <c r="BE62" i="3"/>
  <c r="BE55" i="3"/>
  <c r="BE47" i="3"/>
  <c r="BE41" i="3"/>
  <c r="BE29" i="3"/>
  <c r="BE23" i="3"/>
  <c r="BE17" i="3"/>
  <c r="BE10" i="3"/>
  <c r="BE5" i="3"/>
  <c r="AZ145" i="3"/>
  <c r="AZ144" i="3"/>
  <c r="AZ137" i="3"/>
  <c r="AZ130" i="3"/>
  <c r="AZ121" i="3"/>
  <c r="AZ114" i="3"/>
  <c r="AZ107" i="3"/>
  <c r="AZ100" i="3"/>
  <c r="AZ95" i="3"/>
  <c r="AZ89" i="3"/>
  <c r="AZ83" i="3"/>
  <c r="AZ79" i="3"/>
  <c r="AZ74" i="3"/>
  <c r="AZ68" i="3"/>
  <c r="AZ62" i="3"/>
  <c r="AZ55" i="3"/>
  <c r="AZ47" i="3"/>
  <c r="AZ41" i="3"/>
  <c r="AZ29" i="3"/>
  <c r="AZ23" i="3"/>
  <c r="AZ17" i="3"/>
  <c r="AZ10" i="3"/>
  <c r="AZ5" i="3"/>
  <c r="L77" i="3"/>
  <c r="L87" i="3"/>
  <c r="M143" i="3"/>
  <c r="L136" i="3"/>
  <c r="G136" i="3" s="1"/>
  <c r="K136" i="3"/>
  <c r="E136" i="3" s="1"/>
  <c r="L135" i="3"/>
  <c r="G135" i="3" s="1"/>
  <c r="K135" i="3"/>
  <c r="E135" i="3" s="1"/>
  <c r="L134" i="3"/>
  <c r="G134" i="3" s="1"/>
  <c r="K134" i="3"/>
  <c r="E134" i="3" s="1"/>
  <c r="L133" i="3"/>
  <c r="G133" i="3" s="1"/>
  <c r="K133" i="3"/>
  <c r="E133" i="3" s="1"/>
  <c r="L132" i="3"/>
  <c r="G132" i="3" s="1"/>
  <c r="K132" i="3"/>
  <c r="E132" i="3" s="1"/>
  <c r="L131" i="3"/>
  <c r="G131" i="3" s="1"/>
  <c r="K131" i="3"/>
  <c r="E131" i="3" s="1"/>
  <c r="CD142" i="3" l="1"/>
  <c r="BY142" i="3"/>
  <c r="BT142" i="3"/>
  <c r="BO142" i="3"/>
  <c r="BJ142" i="3"/>
  <c r="BE142" i="3"/>
  <c r="AZ142" i="3"/>
  <c r="I131" i="3"/>
  <c r="L42" i="3"/>
  <c r="J136" i="3"/>
  <c r="C136" i="3" s="1"/>
  <c r="J135" i="3"/>
  <c r="C135" i="3" s="1"/>
  <c r="J134" i="3"/>
  <c r="C134" i="3" s="1"/>
  <c r="J133" i="3"/>
  <c r="C133" i="3" s="1"/>
  <c r="J132" i="3"/>
  <c r="C132" i="3" s="1"/>
  <c r="J131" i="3"/>
  <c r="AO145" i="3"/>
  <c r="AN145" i="3"/>
  <c r="AO144" i="3"/>
  <c r="AN144" i="3"/>
  <c r="AO137" i="3"/>
  <c r="AN137" i="3"/>
  <c r="AO130" i="3"/>
  <c r="AN130" i="3"/>
  <c r="AO121" i="3"/>
  <c r="AN121" i="3"/>
  <c r="AO114" i="3"/>
  <c r="AN114" i="3"/>
  <c r="AO107" i="3"/>
  <c r="AN107" i="3"/>
  <c r="AO100" i="3"/>
  <c r="AN100" i="3"/>
  <c r="AO95" i="3"/>
  <c r="AN95" i="3"/>
  <c r="AO89" i="3"/>
  <c r="AN89" i="3"/>
  <c r="AO83" i="3"/>
  <c r="AN83" i="3"/>
  <c r="AO79" i="3"/>
  <c r="AN79" i="3"/>
  <c r="AO74" i="3"/>
  <c r="AN74" i="3"/>
  <c r="AO68" i="3"/>
  <c r="AN68" i="3"/>
  <c r="AO62" i="3"/>
  <c r="AN62" i="3"/>
  <c r="AO55" i="3"/>
  <c r="AN55" i="3"/>
  <c r="AO47" i="3"/>
  <c r="AN47" i="3"/>
  <c r="AO41" i="3"/>
  <c r="AN41" i="3"/>
  <c r="AO29" i="3"/>
  <c r="AN29" i="3"/>
  <c r="AO23" i="3"/>
  <c r="AN23" i="3"/>
  <c r="AO17" i="3"/>
  <c r="AN17" i="3"/>
  <c r="AO10" i="3"/>
  <c r="AN10" i="3"/>
  <c r="AO5" i="3"/>
  <c r="AN5" i="3"/>
  <c r="AJ145" i="3"/>
  <c r="AI145" i="3"/>
  <c r="AJ144" i="3"/>
  <c r="AI144" i="3"/>
  <c r="AJ137" i="3"/>
  <c r="AI137" i="3"/>
  <c r="AJ130" i="3"/>
  <c r="AI130" i="3"/>
  <c r="AJ121" i="3"/>
  <c r="AI121" i="3"/>
  <c r="AJ114" i="3"/>
  <c r="AI114" i="3"/>
  <c r="AJ107" i="3"/>
  <c r="AI107" i="3"/>
  <c r="AJ100" i="3"/>
  <c r="AI100" i="3"/>
  <c r="AJ95" i="3"/>
  <c r="AI95" i="3"/>
  <c r="AJ89" i="3"/>
  <c r="AI89" i="3"/>
  <c r="AJ83" i="3"/>
  <c r="AI83" i="3"/>
  <c r="AJ79" i="3"/>
  <c r="AI79" i="3"/>
  <c r="AJ74" i="3"/>
  <c r="AI74" i="3"/>
  <c r="AJ68" i="3"/>
  <c r="AI68" i="3"/>
  <c r="AJ62" i="3"/>
  <c r="AI62" i="3"/>
  <c r="AJ55" i="3"/>
  <c r="AI55" i="3"/>
  <c r="AJ47" i="3"/>
  <c r="AI47" i="3"/>
  <c r="AJ41" i="3"/>
  <c r="AI41" i="3"/>
  <c r="AJ29" i="3"/>
  <c r="AI29" i="3"/>
  <c r="AJ23" i="3"/>
  <c r="AI23" i="3"/>
  <c r="AJ17" i="3"/>
  <c r="AI17" i="3"/>
  <c r="AJ10" i="3"/>
  <c r="AI10" i="3"/>
  <c r="AJ5" i="3"/>
  <c r="AI5" i="3"/>
  <c r="AE145" i="3"/>
  <c r="AD145" i="3"/>
  <c r="AE144" i="3"/>
  <c r="AD144" i="3"/>
  <c r="AE137" i="3"/>
  <c r="AD137" i="3"/>
  <c r="AE130" i="3"/>
  <c r="AD130" i="3"/>
  <c r="AE121" i="3"/>
  <c r="AD121" i="3"/>
  <c r="AE114" i="3"/>
  <c r="AD114" i="3"/>
  <c r="AE107" i="3"/>
  <c r="AD107" i="3"/>
  <c r="AE100" i="3"/>
  <c r="AD100" i="3"/>
  <c r="AE95" i="3"/>
  <c r="AD95" i="3"/>
  <c r="AE89" i="3"/>
  <c r="AD89" i="3"/>
  <c r="AE83" i="3"/>
  <c r="AD83" i="3"/>
  <c r="AE79" i="3"/>
  <c r="AD79" i="3"/>
  <c r="AE74" i="3"/>
  <c r="AD74" i="3"/>
  <c r="AE68" i="3"/>
  <c r="AD68" i="3"/>
  <c r="AE62" i="3"/>
  <c r="AD62" i="3"/>
  <c r="AE55" i="3"/>
  <c r="AD55" i="3"/>
  <c r="AE47" i="3"/>
  <c r="AD47" i="3"/>
  <c r="AE41" i="3"/>
  <c r="AD41" i="3"/>
  <c r="AE29" i="3"/>
  <c r="AD29" i="3"/>
  <c r="AE23" i="3"/>
  <c r="AD23" i="3"/>
  <c r="AE17" i="3"/>
  <c r="AD17" i="3"/>
  <c r="AE10" i="3"/>
  <c r="AD10" i="3"/>
  <c r="AE5" i="3"/>
  <c r="AD5" i="3"/>
  <c r="Z145" i="3"/>
  <c r="Y145" i="3"/>
  <c r="Z144" i="3"/>
  <c r="Y144" i="3"/>
  <c r="Z137" i="3"/>
  <c r="Y137" i="3"/>
  <c r="Z130" i="3"/>
  <c r="Y130" i="3"/>
  <c r="Z121" i="3"/>
  <c r="Y121" i="3"/>
  <c r="Z114" i="3"/>
  <c r="Y114" i="3"/>
  <c r="Z107" i="3"/>
  <c r="Y107" i="3"/>
  <c r="Z100" i="3"/>
  <c r="Y100" i="3"/>
  <c r="Z95" i="3"/>
  <c r="Y95" i="3"/>
  <c r="Z89" i="3"/>
  <c r="Y89" i="3"/>
  <c r="Z83" i="3"/>
  <c r="Y83" i="3"/>
  <c r="Z79" i="3"/>
  <c r="Y79" i="3"/>
  <c r="Z74" i="3"/>
  <c r="Y74" i="3"/>
  <c r="Z68" i="3"/>
  <c r="Y68" i="3"/>
  <c r="Z62" i="3"/>
  <c r="Y62" i="3"/>
  <c r="Z55" i="3"/>
  <c r="Y55" i="3"/>
  <c r="Z47" i="3"/>
  <c r="Y47" i="3"/>
  <c r="Z41" i="3"/>
  <c r="Y41" i="3"/>
  <c r="Z29" i="3"/>
  <c r="Y29" i="3"/>
  <c r="Z23" i="3"/>
  <c r="Y23" i="3"/>
  <c r="Z17" i="3"/>
  <c r="Y17" i="3"/>
  <c r="Z10" i="3"/>
  <c r="Y10" i="3"/>
  <c r="Z5" i="3"/>
  <c r="Y5" i="3"/>
  <c r="U145" i="3"/>
  <c r="T145" i="3"/>
  <c r="U144" i="3"/>
  <c r="T144" i="3"/>
  <c r="U137" i="3"/>
  <c r="T137" i="3"/>
  <c r="U130" i="3"/>
  <c r="T130" i="3"/>
  <c r="U121" i="3"/>
  <c r="T121" i="3"/>
  <c r="U114" i="3"/>
  <c r="T114" i="3"/>
  <c r="U107" i="3"/>
  <c r="T107" i="3"/>
  <c r="U100" i="3"/>
  <c r="T100" i="3"/>
  <c r="U95" i="3"/>
  <c r="T95" i="3"/>
  <c r="U89" i="3"/>
  <c r="T89" i="3"/>
  <c r="U83" i="3"/>
  <c r="T83" i="3"/>
  <c r="U79" i="3"/>
  <c r="T79" i="3"/>
  <c r="U74" i="3"/>
  <c r="T74" i="3"/>
  <c r="U68" i="3"/>
  <c r="T68" i="3"/>
  <c r="U62" i="3"/>
  <c r="T62" i="3"/>
  <c r="U55" i="3"/>
  <c r="T55" i="3"/>
  <c r="U47" i="3"/>
  <c r="T47" i="3"/>
  <c r="U41" i="3"/>
  <c r="T41" i="3"/>
  <c r="U29" i="3"/>
  <c r="T29" i="3"/>
  <c r="U23" i="3"/>
  <c r="T23" i="3"/>
  <c r="U17" i="3"/>
  <c r="T17" i="3"/>
  <c r="U10" i="3"/>
  <c r="T10" i="3"/>
  <c r="U5" i="3"/>
  <c r="T5" i="3"/>
  <c r="AP145" i="3"/>
  <c r="AP144" i="3"/>
  <c r="AP137" i="3"/>
  <c r="AP130" i="3"/>
  <c r="AP121" i="3"/>
  <c r="AP114" i="3"/>
  <c r="AP107" i="3"/>
  <c r="AP100" i="3"/>
  <c r="AP95" i="3"/>
  <c r="AP89" i="3"/>
  <c r="AP83" i="3"/>
  <c r="AP79" i="3"/>
  <c r="AP74" i="3"/>
  <c r="AP68" i="3"/>
  <c r="AP62" i="3"/>
  <c r="AP55" i="3"/>
  <c r="AP47" i="3"/>
  <c r="AP41" i="3"/>
  <c r="AP29" i="3"/>
  <c r="AP23" i="3"/>
  <c r="AP17" i="3"/>
  <c r="AP10" i="3"/>
  <c r="AP5" i="3"/>
  <c r="AK145" i="3"/>
  <c r="AK144" i="3"/>
  <c r="AK137" i="3"/>
  <c r="AK130" i="3"/>
  <c r="AK121" i="3"/>
  <c r="AK114" i="3"/>
  <c r="AK107" i="3"/>
  <c r="AK100" i="3"/>
  <c r="AK95" i="3"/>
  <c r="AK89" i="3"/>
  <c r="AK83" i="3"/>
  <c r="AK79" i="3"/>
  <c r="AK74" i="3"/>
  <c r="AK68" i="3"/>
  <c r="AK62" i="3"/>
  <c r="AK55" i="3"/>
  <c r="AK47" i="3"/>
  <c r="AK41" i="3"/>
  <c r="AK29" i="3"/>
  <c r="AK23" i="3"/>
  <c r="AK17" i="3"/>
  <c r="AK10" i="3"/>
  <c r="AK5" i="3"/>
  <c r="AF145" i="3"/>
  <c r="AF144" i="3"/>
  <c r="AF137" i="3"/>
  <c r="AF130" i="3"/>
  <c r="AF121" i="3"/>
  <c r="AF114" i="3"/>
  <c r="AF107" i="3"/>
  <c r="AF100" i="3"/>
  <c r="AF95" i="3"/>
  <c r="AF89" i="3"/>
  <c r="AF83" i="3"/>
  <c r="AF79" i="3"/>
  <c r="AF74" i="3"/>
  <c r="AF68" i="3"/>
  <c r="AF62" i="3"/>
  <c r="AF55" i="3"/>
  <c r="AF47" i="3"/>
  <c r="AF41" i="3"/>
  <c r="AF29" i="3"/>
  <c r="AF23" i="3"/>
  <c r="AF17" i="3"/>
  <c r="AF10" i="3"/>
  <c r="AF5" i="3"/>
  <c r="AA145" i="3"/>
  <c r="AA144" i="3"/>
  <c r="AA137" i="3"/>
  <c r="AA130" i="3"/>
  <c r="AA121" i="3"/>
  <c r="AA114" i="3"/>
  <c r="AA107" i="3"/>
  <c r="AA100" i="3"/>
  <c r="AA95" i="3"/>
  <c r="AA89" i="3"/>
  <c r="AA83" i="3"/>
  <c r="AA79" i="3"/>
  <c r="AA74" i="3"/>
  <c r="AA68" i="3"/>
  <c r="AA62" i="3"/>
  <c r="AA55" i="3"/>
  <c r="AA47" i="3"/>
  <c r="AA41" i="3"/>
  <c r="AA29" i="3"/>
  <c r="AA23" i="3"/>
  <c r="AA17" i="3"/>
  <c r="AA10" i="3"/>
  <c r="AA5" i="3"/>
  <c r="V145" i="3"/>
  <c r="V144" i="3"/>
  <c r="V137" i="3"/>
  <c r="V130" i="3"/>
  <c r="V121" i="3"/>
  <c r="V114" i="3"/>
  <c r="V107" i="3"/>
  <c r="V100" i="3"/>
  <c r="V95" i="3"/>
  <c r="V89" i="3"/>
  <c r="V83" i="3"/>
  <c r="V79" i="3"/>
  <c r="V74" i="3"/>
  <c r="V68" i="3"/>
  <c r="V62" i="3"/>
  <c r="V55" i="3"/>
  <c r="V47" i="3"/>
  <c r="V41" i="3"/>
  <c r="V29" i="3"/>
  <c r="V23" i="3"/>
  <c r="V17" i="3"/>
  <c r="V10" i="3"/>
  <c r="V5" i="3"/>
  <c r="Q145" i="3"/>
  <c r="Q144" i="3"/>
  <c r="Q137" i="3"/>
  <c r="Q130" i="3"/>
  <c r="Q121" i="3"/>
  <c r="Q114" i="3"/>
  <c r="Q107" i="3"/>
  <c r="Q100" i="3"/>
  <c r="Q95" i="3"/>
  <c r="Q89" i="3"/>
  <c r="Q83" i="3"/>
  <c r="Q79" i="3"/>
  <c r="Q74" i="3"/>
  <c r="Q68" i="3"/>
  <c r="Q62" i="3"/>
  <c r="Q55" i="3"/>
  <c r="Q47" i="3"/>
  <c r="Q41" i="3"/>
  <c r="Q29" i="3"/>
  <c r="Q23" i="3"/>
  <c r="Q17" i="3"/>
  <c r="Q10" i="3"/>
  <c r="Q5" i="3"/>
  <c r="AP142" i="3" l="1"/>
  <c r="AA142" i="3"/>
  <c r="AF142" i="3"/>
  <c r="U142" i="3"/>
  <c r="V142" i="3"/>
  <c r="AK142" i="3"/>
  <c r="Q142" i="3"/>
  <c r="C131" i="3"/>
  <c r="H131" i="3" s="1"/>
  <c r="M131" i="3"/>
  <c r="T142" i="3"/>
  <c r="AN142" i="3"/>
  <c r="AI142" i="3"/>
  <c r="Z142" i="3"/>
  <c r="AO142" i="3"/>
  <c r="AJ142" i="3"/>
  <c r="AD142" i="3"/>
  <c r="AE142" i="3"/>
  <c r="Y142" i="3"/>
  <c r="AT6" i="3" l="1"/>
  <c r="L24" i="3" l="1"/>
  <c r="L49" i="3" l="1"/>
  <c r="L31" i="3"/>
  <c r="J77" i="3" l="1"/>
  <c r="K86" i="3"/>
  <c r="K87" i="3"/>
  <c r="L78" i="3"/>
  <c r="K77" i="3"/>
  <c r="J75" i="3" l="1"/>
  <c r="J76" i="3"/>
  <c r="K76" i="3"/>
  <c r="K6" i="3"/>
  <c r="K141" i="3" l="1"/>
  <c r="J141" i="3"/>
  <c r="K140" i="3"/>
  <c r="J140" i="3"/>
  <c r="K139" i="3"/>
  <c r="J139" i="3"/>
  <c r="K138" i="3"/>
  <c r="J138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99" i="3"/>
  <c r="J99" i="3"/>
  <c r="K98" i="3"/>
  <c r="J98" i="3"/>
  <c r="K97" i="3"/>
  <c r="J97" i="3"/>
  <c r="K96" i="3"/>
  <c r="J96" i="3"/>
  <c r="K94" i="3"/>
  <c r="J94" i="3"/>
  <c r="K93" i="3"/>
  <c r="J93" i="3"/>
  <c r="K92" i="3"/>
  <c r="J92" i="3"/>
  <c r="K91" i="3"/>
  <c r="J91" i="3"/>
  <c r="K90" i="3"/>
  <c r="J90" i="3"/>
  <c r="J88" i="3"/>
  <c r="J87" i="3"/>
  <c r="J86" i="3"/>
  <c r="K85" i="3"/>
  <c r="J85" i="3"/>
  <c r="K84" i="3"/>
  <c r="J84" i="3"/>
  <c r="K82" i="3"/>
  <c r="J82" i="3"/>
  <c r="K81" i="3"/>
  <c r="J81" i="3"/>
  <c r="K80" i="3"/>
  <c r="J80" i="3"/>
  <c r="K78" i="3"/>
  <c r="J78" i="3"/>
  <c r="K75" i="3"/>
  <c r="K73" i="3"/>
  <c r="J73" i="3"/>
  <c r="K72" i="3"/>
  <c r="J72" i="3"/>
  <c r="K71" i="3"/>
  <c r="J71" i="3"/>
  <c r="K70" i="3"/>
  <c r="J70" i="3"/>
  <c r="K69" i="3"/>
  <c r="J69" i="3"/>
  <c r="K67" i="3"/>
  <c r="J67" i="3"/>
  <c r="K66" i="3"/>
  <c r="J66" i="3"/>
  <c r="K65" i="3"/>
  <c r="J65" i="3"/>
  <c r="K64" i="3"/>
  <c r="J64" i="3"/>
  <c r="K63" i="3"/>
  <c r="J63" i="3"/>
  <c r="K61" i="3"/>
  <c r="J61" i="3"/>
  <c r="K60" i="3"/>
  <c r="J60" i="3"/>
  <c r="K59" i="3"/>
  <c r="J59" i="3"/>
  <c r="K58" i="3"/>
  <c r="J58" i="3"/>
  <c r="K57" i="3"/>
  <c r="J57" i="3"/>
  <c r="K56" i="3"/>
  <c r="J56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6" i="3"/>
  <c r="J46" i="3"/>
  <c r="K45" i="3"/>
  <c r="J45" i="3"/>
  <c r="K44" i="3"/>
  <c r="J44" i="3"/>
  <c r="K43" i="3"/>
  <c r="J43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8" i="3"/>
  <c r="J28" i="3"/>
  <c r="K27" i="3"/>
  <c r="J27" i="3"/>
  <c r="K26" i="3"/>
  <c r="J26" i="3"/>
  <c r="K25" i="3"/>
  <c r="J25" i="3"/>
  <c r="K24" i="3"/>
  <c r="J24" i="3"/>
  <c r="C24" i="3" s="1"/>
  <c r="K22" i="3"/>
  <c r="J22" i="3"/>
  <c r="K21" i="3"/>
  <c r="J21" i="3"/>
  <c r="K20" i="3"/>
  <c r="J20" i="3"/>
  <c r="K19" i="3"/>
  <c r="J19" i="3"/>
  <c r="K18" i="3"/>
  <c r="J18" i="3"/>
  <c r="K16" i="3"/>
  <c r="J16" i="3"/>
  <c r="K15" i="3"/>
  <c r="J15" i="3"/>
  <c r="K14" i="3"/>
  <c r="E14" i="3" s="1"/>
  <c r="J14" i="3"/>
  <c r="C14" i="3" s="1"/>
  <c r="K13" i="3"/>
  <c r="J13" i="3"/>
  <c r="K12" i="3"/>
  <c r="J12" i="3"/>
  <c r="K11" i="3"/>
  <c r="J11" i="3"/>
  <c r="K9" i="3"/>
  <c r="J9" i="3"/>
  <c r="K8" i="3"/>
  <c r="J8" i="3"/>
  <c r="K7" i="3"/>
  <c r="J7" i="3"/>
  <c r="J6" i="3"/>
  <c r="M139" i="3" l="1"/>
  <c r="M140" i="3"/>
  <c r="M141" i="3"/>
  <c r="M138" i="3"/>
  <c r="K100" i="3"/>
  <c r="K137" i="3"/>
  <c r="K114" i="3"/>
  <c r="K74" i="3"/>
  <c r="J68" i="3"/>
  <c r="J121" i="3"/>
  <c r="J95" i="3"/>
  <c r="K23" i="3"/>
  <c r="J10" i="3"/>
  <c r="K29" i="3"/>
  <c r="J47" i="3"/>
  <c r="J62" i="3"/>
  <c r="K83" i="3"/>
  <c r="K89" i="3"/>
  <c r="K68" i="3"/>
  <c r="J79" i="3"/>
  <c r="K41" i="3"/>
  <c r="K47" i="3"/>
  <c r="J130" i="3"/>
  <c r="J137" i="3"/>
  <c r="K10" i="3"/>
  <c r="J55" i="3"/>
  <c r="J114" i="3"/>
  <c r="J23" i="3"/>
  <c r="J29" i="3"/>
  <c r="J41" i="3"/>
  <c r="K55" i="3"/>
  <c r="K62" i="3"/>
  <c r="K79" i="3"/>
  <c r="J89" i="3"/>
  <c r="K95" i="3"/>
  <c r="J100" i="3"/>
  <c r="J107" i="3"/>
  <c r="K121" i="3"/>
  <c r="K130" i="3"/>
  <c r="J17" i="3"/>
  <c r="J83" i="3"/>
  <c r="K17" i="3"/>
  <c r="J74" i="3"/>
  <c r="O74" i="3"/>
  <c r="P74" i="3"/>
  <c r="AU52" i="3" l="1"/>
  <c r="E139" i="3" l="1"/>
  <c r="AU139" i="3"/>
  <c r="E140" i="3"/>
  <c r="AU140" i="3"/>
  <c r="E141" i="3"/>
  <c r="AU141" i="3"/>
  <c r="AU138" i="3"/>
  <c r="E138" i="3"/>
  <c r="AT123" i="3"/>
  <c r="E123" i="3" s="1"/>
  <c r="AU123" i="3"/>
  <c r="AT124" i="3"/>
  <c r="E124" i="3" s="1"/>
  <c r="AU124" i="3"/>
  <c r="AT125" i="3"/>
  <c r="E125" i="3" s="1"/>
  <c r="AU125" i="3"/>
  <c r="AT126" i="3"/>
  <c r="E126" i="3" s="1"/>
  <c r="AU126" i="3"/>
  <c r="AT127" i="3"/>
  <c r="E127" i="3" s="1"/>
  <c r="AU127" i="3"/>
  <c r="AT128" i="3"/>
  <c r="E128" i="3" s="1"/>
  <c r="AU128" i="3"/>
  <c r="AT129" i="3"/>
  <c r="E129" i="3" s="1"/>
  <c r="AU129" i="3"/>
  <c r="AU122" i="3"/>
  <c r="AT122" i="3"/>
  <c r="E122" i="3" s="1"/>
  <c r="E116" i="3"/>
  <c r="AU116" i="3"/>
  <c r="E117" i="3"/>
  <c r="AU117" i="3"/>
  <c r="E118" i="3"/>
  <c r="AU118" i="3"/>
  <c r="E119" i="3"/>
  <c r="AU119" i="3"/>
  <c r="E120" i="3"/>
  <c r="AU120" i="3"/>
  <c r="AU115" i="3"/>
  <c r="E115" i="3"/>
  <c r="E110" i="3"/>
  <c r="E111" i="3"/>
  <c r="AU111" i="3"/>
  <c r="E112" i="3"/>
  <c r="AU112" i="3"/>
  <c r="E113" i="3"/>
  <c r="AU113" i="3"/>
  <c r="E109" i="3"/>
  <c r="AU109" i="3"/>
  <c r="AU108" i="3"/>
  <c r="E108" i="3"/>
  <c r="AT102" i="3"/>
  <c r="E102" i="3" s="1"/>
  <c r="AU102" i="3"/>
  <c r="AT103" i="3"/>
  <c r="E103" i="3" s="1"/>
  <c r="AU103" i="3"/>
  <c r="AT104" i="3"/>
  <c r="E104" i="3" s="1"/>
  <c r="AU104" i="3"/>
  <c r="AT105" i="3"/>
  <c r="E105" i="3" s="1"/>
  <c r="AU105" i="3"/>
  <c r="AT106" i="3"/>
  <c r="E106" i="3" s="1"/>
  <c r="AU106" i="3"/>
  <c r="AU101" i="3"/>
  <c r="AT101" i="3"/>
  <c r="E101" i="3" s="1"/>
  <c r="E97" i="3"/>
  <c r="AU97" i="3"/>
  <c r="E98" i="3"/>
  <c r="AU98" i="3"/>
  <c r="E99" i="3"/>
  <c r="AU99" i="3"/>
  <c r="AU96" i="3"/>
  <c r="E96" i="3"/>
  <c r="E91" i="3"/>
  <c r="AU91" i="3"/>
  <c r="E92" i="3"/>
  <c r="AU92" i="3"/>
  <c r="E93" i="3"/>
  <c r="AU93" i="3"/>
  <c r="E94" i="3"/>
  <c r="AU94" i="3"/>
  <c r="AU90" i="3"/>
  <c r="E90" i="3"/>
  <c r="AU85" i="3"/>
  <c r="AT86" i="3"/>
  <c r="E86" i="3" s="1"/>
  <c r="AU86" i="3"/>
  <c r="AT87" i="3"/>
  <c r="E87" i="3" s="1"/>
  <c r="AU87" i="3"/>
  <c r="AT88" i="3"/>
  <c r="E88" i="3" s="1"/>
  <c r="AU88" i="3"/>
  <c r="AU84" i="3"/>
  <c r="AT84" i="3"/>
  <c r="E84" i="3" s="1"/>
  <c r="E81" i="3"/>
  <c r="E82" i="3"/>
  <c r="AU80" i="3"/>
  <c r="E80" i="3"/>
  <c r="AT76" i="3"/>
  <c r="E76" i="3" s="1"/>
  <c r="AU76" i="3"/>
  <c r="AT77" i="3"/>
  <c r="E77" i="3" s="1"/>
  <c r="AU77" i="3"/>
  <c r="AT78" i="3"/>
  <c r="E78" i="3" s="1"/>
  <c r="AU78" i="3"/>
  <c r="AU75" i="3"/>
  <c r="AT75" i="3"/>
  <c r="E75" i="3" s="1"/>
  <c r="AT70" i="3"/>
  <c r="E70" i="3" s="1"/>
  <c r="AU70" i="3"/>
  <c r="AT71" i="3"/>
  <c r="E71" i="3" s="1"/>
  <c r="AU71" i="3"/>
  <c r="AT72" i="3"/>
  <c r="E72" i="3" s="1"/>
  <c r="AU72" i="3"/>
  <c r="AT73" i="3"/>
  <c r="E73" i="3" s="1"/>
  <c r="AU73" i="3"/>
  <c r="AU69" i="3"/>
  <c r="AT69" i="3"/>
  <c r="E69" i="3" s="1"/>
  <c r="AT64" i="3"/>
  <c r="E64" i="3" s="1"/>
  <c r="AU64" i="3"/>
  <c r="E65" i="3"/>
  <c r="AT66" i="3"/>
  <c r="E66" i="3" s="1"/>
  <c r="AU66" i="3"/>
  <c r="AT67" i="3"/>
  <c r="E67" i="3" s="1"/>
  <c r="AU67" i="3"/>
  <c r="AU63" i="3"/>
  <c r="AT63" i="3"/>
  <c r="E63" i="3" s="1"/>
  <c r="E57" i="3"/>
  <c r="AU57" i="3"/>
  <c r="E58" i="3"/>
  <c r="AU58" i="3"/>
  <c r="E59" i="3"/>
  <c r="AU59" i="3"/>
  <c r="E60" i="3"/>
  <c r="E61" i="3"/>
  <c r="AU61" i="3"/>
  <c r="AU56" i="3"/>
  <c r="E56" i="3"/>
  <c r="E49" i="3"/>
  <c r="AU49" i="3"/>
  <c r="E50" i="3"/>
  <c r="AU50" i="3"/>
  <c r="E51" i="3"/>
  <c r="AU51" i="3"/>
  <c r="E52" i="3"/>
  <c r="E53" i="3"/>
  <c r="AU53" i="3"/>
  <c r="E54" i="3"/>
  <c r="AU54" i="3"/>
  <c r="AU48" i="3"/>
  <c r="E48" i="3"/>
  <c r="E43" i="3"/>
  <c r="AU43" i="3"/>
  <c r="E44" i="3"/>
  <c r="AU44" i="3"/>
  <c r="E45" i="3"/>
  <c r="AU45" i="3"/>
  <c r="E46" i="3"/>
  <c r="AU46" i="3"/>
  <c r="AU42" i="3"/>
  <c r="E42" i="3"/>
  <c r="AT31" i="3"/>
  <c r="E31" i="3" s="1"/>
  <c r="AU31" i="3"/>
  <c r="AT32" i="3"/>
  <c r="E32" i="3" s="1"/>
  <c r="AU32" i="3"/>
  <c r="AT33" i="3"/>
  <c r="E33" i="3" s="1"/>
  <c r="AU33" i="3"/>
  <c r="AU34" i="3"/>
  <c r="AU35" i="3"/>
  <c r="AU36" i="3"/>
  <c r="AU37" i="3"/>
  <c r="AU38" i="3"/>
  <c r="AU39" i="3"/>
  <c r="AT40" i="3"/>
  <c r="E40" i="3" s="1"/>
  <c r="AU40" i="3"/>
  <c r="AU30" i="3"/>
  <c r="AT30" i="3"/>
  <c r="E30" i="3" s="1"/>
  <c r="E25" i="3"/>
  <c r="AU25" i="3"/>
  <c r="E26" i="3"/>
  <c r="AU26" i="3"/>
  <c r="E27" i="3"/>
  <c r="AU27" i="3"/>
  <c r="E28" i="3"/>
  <c r="AU28" i="3"/>
  <c r="E24" i="3"/>
  <c r="E19" i="3"/>
  <c r="AU19" i="3"/>
  <c r="E20" i="3"/>
  <c r="AU20" i="3"/>
  <c r="E21" i="3"/>
  <c r="AU21" i="3"/>
  <c r="E22" i="3"/>
  <c r="AU22" i="3"/>
  <c r="AU18" i="3"/>
  <c r="E18" i="3"/>
  <c r="E12" i="3"/>
  <c r="AU12" i="3"/>
  <c r="E13" i="3"/>
  <c r="AU13" i="3"/>
  <c r="AU14" i="3"/>
  <c r="E15" i="3"/>
  <c r="AU15" i="3"/>
  <c r="E16" i="3"/>
  <c r="AU16" i="3"/>
  <c r="AU11" i="3"/>
  <c r="E11" i="3"/>
  <c r="AT7" i="3"/>
  <c r="E7" i="3" s="1"/>
  <c r="AU7" i="3"/>
  <c r="AT8" i="3"/>
  <c r="E8" i="3" s="1"/>
  <c r="AU8" i="3"/>
  <c r="AT9" i="3"/>
  <c r="E9" i="3" s="1"/>
  <c r="AU9" i="3"/>
  <c r="AU6" i="3"/>
  <c r="E68" i="3" l="1"/>
  <c r="E74" i="3"/>
  <c r="E79" i="3"/>
  <c r="E137" i="3"/>
  <c r="E95" i="3"/>
  <c r="E114" i="3"/>
  <c r="E121" i="3"/>
  <c r="E17" i="3"/>
  <c r="E130" i="3"/>
  <c r="E100" i="3"/>
  <c r="E55" i="3"/>
  <c r="E41" i="3"/>
  <c r="E107" i="3"/>
  <c r="E89" i="3"/>
  <c r="E62" i="3"/>
  <c r="E47" i="3"/>
  <c r="E23" i="3"/>
  <c r="E10" i="3"/>
  <c r="C139" i="3"/>
  <c r="C140" i="3"/>
  <c r="C141" i="3"/>
  <c r="C138" i="3"/>
  <c r="AS123" i="3"/>
  <c r="C123" i="3" s="1"/>
  <c r="AS124" i="3"/>
  <c r="C124" i="3" s="1"/>
  <c r="AS125" i="3"/>
  <c r="C125" i="3" s="1"/>
  <c r="AS126" i="3"/>
  <c r="C126" i="3" s="1"/>
  <c r="AS127" i="3"/>
  <c r="C127" i="3" s="1"/>
  <c r="AS128" i="3"/>
  <c r="C128" i="3" s="1"/>
  <c r="AS129" i="3"/>
  <c r="C129" i="3" s="1"/>
  <c r="AS122" i="3"/>
  <c r="C122" i="3" s="1"/>
  <c r="C116" i="3"/>
  <c r="C117" i="3"/>
  <c r="C118" i="3"/>
  <c r="C119" i="3"/>
  <c r="C120" i="3"/>
  <c r="C115" i="3"/>
  <c r="C109" i="3"/>
  <c r="C110" i="3"/>
  <c r="C111" i="3"/>
  <c r="C112" i="3"/>
  <c r="C113" i="3"/>
  <c r="C108" i="3"/>
  <c r="AS102" i="3"/>
  <c r="C102" i="3" s="1"/>
  <c r="AS103" i="3"/>
  <c r="C103" i="3" s="1"/>
  <c r="AS104" i="3"/>
  <c r="C104" i="3" s="1"/>
  <c r="AS105" i="3"/>
  <c r="C105" i="3" s="1"/>
  <c r="AS106" i="3"/>
  <c r="C106" i="3" s="1"/>
  <c r="AS101" i="3"/>
  <c r="C101" i="3" s="1"/>
  <c r="C97" i="3"/>
  <c r="C98" i="3"/>
  <c r="C99" i="3"/>
  <c r="C96" i="3"/>
  <c r="C91" i="3"/>
  <c r="C92" i="3"/>
  <c r="C93" i="3"/>
  <c r="C94" i="3"/>
  <c r="C90" i="3"/>
  <c r="C85" i="3"/>
  <c r="AS86" i="3"/>
  <c r="C86" i="3" s="1"/>
  <c r="AS87" i="3"/>
  <c r="C87" i="3" s="1"/>
  <c r="AS88" i="3"/>
  <c r="C88" i="3" s="1"/>
  <c r="AS84" i="3"/>
  <c r="C84" i="3" s="1"/>
  <c r="C81" i="3"/>
  <c r="C82" i="3"/>
  <c r="C80" i="3"/>
  <c r="AS76" i="3"/>
  <c r="C76" i="3" s="1"/>
  <c r="AS77" i="3"/>
  <c r="C77" i="3" s="1"/>
  <c r="AS78" i="3"/>
  <c r="C78" i="3" s="1"/>
  <c r="AS75" i="3"/>
  <c r="C75" i="3" s="1"/>
  <c r="AS70" i="3"/>
  <c r="C70" i="3" s="1"/>
  <c r="AS71" i="3"/>
  <c r="C71" i="3" s="1"/>
  <c r="AS72" i="3"/>
  <c r="C72" i="3" s="1"/>
  <c r="AS73" i="3"/>
  <c r="C73" i="3" s="1"/>
  <c r="AS69" i="3"/>
  <c r="C69" i="3" s="1"/>
  <c r="AS64" i="3"/>
  <c r="C64" i="3" s="1"/>
  <c r="C65" i="3"/>
  <c r="AS66" i="3"/>
  <c r="C66" i="3" s="1"/>
  <c r="AS67" i="3"/>
  <c r="C67" i="3" s="1"/>
  <c r="AS63" i="3"/>
  <c r="C63" i="3" s="1"/>
  <c r="C57" i="3"/>
  <c r="C58" i="3"/>
  <c r="C59" i="3"/>
  <c r="C60" i="3"/>
  <c r="C61" i="3"/>
  <c r="C56" i="3"/>
  <c r="C54" i="3"/>
  <c r="C49" i="3"/>
  <c r="C50" i="3"/>
  <c r="C51" i="3"/>
  <c r="C52" i="3"/>
  <c r="C53" i="3"/>
  <c r="C48" i="3"/>
  <c r="C43" i="3"/>
  <c r="C44" i="3"/>
  <c r="C45" i="3"/>
  <c r="C46" i="3"/>
  <c r="C42" i="3"/>
  <c r="AS31" i="3"/>
  <c r="C31" i="3" s="1"/>
  <c r="AS32" i="3"/>
  <c r="C32" i="3" s="1"/>
  <c r="AS33" i="3"/>
  <c r="C33" i="3" s="1"/>
  <c r="AS34" i="3"/>
  <c r="C34" i="3" s="1"/>
  <c r="AS35" i="3"/>
  <c r="C35" i="3" s="1"/>
  <c r="AS36" i="3"/>
  <c r="C36" i="3" s="1"/>
  <c r="AS37" i="3"/>
  <c r="C37" i="3" s="1"/>
  <c r="AS38" i="3"/>
  <c r="C38" i="3" s="1"/>
  <c r="AS39" i="3"/>
  <c r="C39" i="3" s="1"/>
  <c r="AS40" i="3"/>
  <c r="C40" i="3" s="1"/>
  <c r="AS30" i="3"/>
  <c r="C30" i="3" s="1"/>
  <c r="C25" i="3"/>
  <c r="C26" i="3"/>
  <c r="C27" i="3"/>
  <c r="C28" i="3"/>
  <c r="AW21" i="3"/>
  <c r="C19" i="3"/>
  <c r="C20" i="3"/>
  <c r="C21" i="3"/>
  <c r="C22" i="3"/>
  <c r="C18" i="3"/>
  <c r="C12" i="3"/>
  <c r="C13" i="3"/>
  <c r="C15" i="3"/>
  <c r="C16" i="3"/>
  <c r="C11" i="3"/>
  <c r="AS7" i="3"/>
  <c r="C7" i="3" s="1"/>
  <c r="AS8" i="3"/>
  <c r="C8" i="3" s="1"/>
  <c r="AS9" i="3"/>
  <c r="C9" i="3" s="1"/>
  <c r="AS6" i="3"/>
  <c r="C6" i="3" s="1"/>
  <c r="C100" i="3" l="1"/>
  <c r="C95" i="3"/>
  <c r="C79" i="3"/>
  <c r="C10" i="3"/>
  <c r="C114" i="3"/>
  <c r="C17" i="3"/>
  <c r="C47" i="3"/>
  <c r="C74" i="3"/>
  <c r="C68" i="3"/>
  <c r="C62" i="3"/>
  <c r="C41" i="3"/>
  <c r="C137" i="3"/>
  <c r="C130" i="3"/>
  <c r="C121" i="3"/>
  <c r="C107" i="3"/>
  <c r="C89" i="3"/>
  <c r="C83" i="3"/>
  <c r="C55" i="3"/>
  <c r="C29" i="3"/>
  <c r="C23" i="3"/>
  <c r="C5" i="3"/>
  <c r="BA122" i="3" l="1"/>
  <c r="L63" i="3"/>
  <c r="AB97" i="3"/>
  <c r="E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CY6" i="3"/>
  <c r="CZ6" i="3"/>
  <c r="CY7" i="3"/>
  <c r="CZ7" i="3"/>
  <c r="CY8" i="3"/>
  <c r="CZ8" i="3"/>
  <c r="CY9" i="3"/>
  <c r="CZ9" i="3"/>
  <c r="CY11" i="3"/>
  <c r="CZ11" i="3"/>
  <c r="CY12" i="3"/>
  <c r="CZ12" i="3"/>
  <c r="CY13" i="3"/>
  <c r="CZ13" i="3"/>
  <c r="CY14" i="3"/>
  <c r="CZ14" i="3"/>
  <c r="CY15" i="3"/>
  <c r="CZ15" i="3"/>
  <c r="CY16" i="3"/>
  <c r="CZ16" i="3"/>
  <c r="CY18" i="3"/>
  <c r="CZ18" i="3"/>
  <c r="CY19" i="3"/>
  <c r="CZ19" i="3"/>
  <c r="CY20" i="3"/>
  <c r="CZ20" i="3"/>
  <c r="CY21" i="3"/>
  <c r="CZ21" i="3"/>
  <c r="CY22" i="3"/>
  <c r="CZ22" i="3"/>
  <c r="CY24" i="3"/>
  <c r="CZ24" i="3"/>
  <c r="CY25" i="3"/>
  <c r="CZ25" i="3"/>
  <c r="CY26" i="3"/>
  <c r="CZ26" i="3"/>
  <c r="CY27" i="3"/>
  <c r="CZ27" i="3"/>
  <c r="CY28" i="3"/>
  <c r="CZ28" i="3"/>
  <c r="CY30" i="3"/>
  <c r="CZ30" i="3"/>
  <c r="CY31" i="3"/>
  <c r="CZ31" i="3"/>
  <c r="CY32" i="3"/>
  <c r="CZ32" i="3"/>
  <c r="CY33" i="3"/>
  <c r="CZ33" i="3"/>
  <c r="CY34" i="3"/>
  <c r="CZ34" i="3"/>
  <c r="CY35" i="3"/>
  <c r="CZ35" i="3"/>
  <c r="CY36" i="3"/>
  <c r="CZ36" i="3"/>
  <c r="CY37" i="3"/>
  <c r="CZ37" i="3"/>
  <c r="CY38" i="3"/>
  <c r="CZ38" i="3"/>
  <c r="CY39" i="3"/>
  <c r="CZ39" i="3"/>
  <c r="CY40" i="3"/>
  <c r="CZ40" i="3"/>
  <c r="CY42" i="3"/>
  <c r="CZ42" i="3"/>
  <c r="CY43" i="3"/>
  <c r="CZ43" i="3"/>
  <c r="CY44" i="3"/>
  <c r="CZ44" i="3"/>
  <c r="CY45" i="3"/>
  <c r="CZ45" i="3"/>
  <c r="CY46" i="3"/>
  <c r="CZ46" i="3"/>
  <c r="CY48" i="3"/>
  <c r="CZ48" i="3"/>
  <c r="CY49" i="3"/>
  <c r="CZ49" i="3"/>
  <c r="CY50" i="3"/>
  <c r="CZ50" i="3"/>
  <c r="CY51" i="3"/>
  <c r="CZ51" i="3"/>
  <c r="CY52" i="3"/>
  <c r="CZ52" i="3"/>
  <c r="CY53" i="3"/>
  <c r="CZ53" i="3"/>
  <c r="CY54" i="3"/>
  <c r="CZ54" i="3"/>
  <c r="CY56" i="3"/>
  <c r="CZ56" i="3"/>
  <c r="CY57" i="3"/>
  <c r="CZ57" i="3"/>
  <c r="CY58" i="3"/>
  <c r="CZ58" i="3"/>
  <c r="CY59" i="3"/>
  <c r="CZ59" i="3"/>
  <c r="CY60" i="3"/>
  <c r="CZ60" i="3"/>
  <c r="CY61" i="3"/>
  <c r="CZ61" i="3"/>
  <c r="CY63" i="3"/>
  <c r="CZ63" i="3"/>
  <c r="CY64" i="3"/>
  <c r="CZ64" i="3"/>
  <c r="CY65" i="3"/>
  <c r="CZ65" i="3"/>
  <c r="CY66" i="3"/>
  <c r="CZ66" i="3"/>
  <c r="CY67" i="3"/>
  <c r="CZ67" i="3"/>
  <c r="CY69" i="3"/>
  <c r="CZ69" i="3"/>
  <c r="CY70" i="3"/>
  <c r="CZ70" i="3"/>
  <c r="CY71" i="3"/>
  <c r="CZ71" i="3"/>
  <c r="CY72" i="3"/>
  <c r="CZ72" i="3"/>
  <c r="CY73" i="3"/>
  <c r="CZ73" i="3"/>
  <c r="CY75" i="3"/>
  <c r="CZ75" i="3"/>
  <c r="CY76" i="3"/>
  <c r="CZ76" i="3"/>
  <c r="CY77" i="3"/>
  <c r="CZ77" i="3"/>
  <c r="CY78" i="3"/>
  <c r="CZ78" i="3"/>
  <c r="CY80" i="3"/>
  <c r="CZ80" i="3"/>
  <c r="CY81" i="3"/>
  <c r="CZ81" i="3"/>
  <c r="CY82" i="3"/>
  <c r="CZ82" i="3"/>
  <c r="CY84" i="3"/>
  <c r="CZ84" i="3"/>
  <c r="CY85" i="3"/>
  <c r="CZ85" i="3"/>
  <c r="CY86" i="3"/>
  <c r="CZ86" i="3"/>
  <c r="CY87" i="3"/>
  <c r="CZ87" i="3"/>
  <c r="CY88" i="3"/>
  <c r="CZ88" i="3"/>
  <c r="CY90" i="3"/>
  <c r="CZ90" i="3"/>
  <c r="CY91" i="3"/>
  <c r="CZ91" i="3"/>
  <c r="CY92" i="3"/>
  <c r="CZ92" i="3"/>
  <c r="CY93" i="3"/>
  <c r="CZ93" i="3"/>
  <c r="CY94" i="3"/>
  <c r="CZ94" i="3"/>
  <c r="CY96" i="3"/>
  <c r="CZ96" i="3"/>
  <c r="CY97" i="3"/>
  <c r="CZ97" i="3"/>
  <c r="CY98" i="3"/>
  <c r="CZ98" i="3"/>
  <c r="CY99" i="3"/>
  <c r="CZ99" i="3"/>
  <c r="CY101" i="3"/>
  <c r="CZ101" i="3"/>
  <c r="CY102" i="3"/>
  <c r="CZ102" i="3"/>
  <c r="CY103" i="3"/>
  <c r="CZ103" i="3"/>
  <c r="CY104" i="3"/>
  <c r="CZ104" i="3"/>
  <c r="CY105" i="3"/>
  <c r="CZ105" i="3"/>
  <c r="CY106" i="3"/>
  <c r="CZ106" i="3"/>
  <c r="CY108" i="3"/>
  <c r="CZ108" i="3"/>
  <c r="CY109" i="3"/>
  <c r="CZ109" i="3"/>
  <c r="CY110" i="3"/>
  <c r="CZ110" i="3"/>
  <c r="CY111" i="3"/>
  <c r="CZ111" i="3"/>
  <c r="CY112" i="3"/>
  <c r="CZ112" i="3"/>
  <c r="CY113" i="3"/>
  <c r="CZ113" i="3"/>
  <c r="CY115" i="3"/>
  <c r="CZ115" i="3"/>
  <c r="CY116" i="3"/>
  <c r="CZ116" i="3"/>
  <c r="CY117" i="3"/>
  <c r="CZ117" i="3"/>
  <c r="CY118" i="3"/>
  <c r="CZ118" i="3"/>
  <c r="CY119" i="3"/>
  <c r="CZ119" i="3"/>
  <c r="CY120" i="3"/>
  <c r="CZ120" i="3"/>
  <c r="CY122" i="3"/>
  <c r="CZ122" i="3"/>
  <c r="CY123" i="3"/>
  <c r="CZ123" i="3"/>
  <c r="CY124" i="3"/>
  <c r="CZ124" i="3"/>
  <c r="CY125" i="3"/>
  <c r="CZ125" i="3"/>
  <c r="CY126" i="3"/>
  <c r="CZ126" i="3"/>
  <c r="CY127" i="3"/>
  <c r="CZ127" i="3"/>
  <c r="CY128" i="3"/>
  <c r="CZ128" i="3"/>
  <c r="CY129" i="3"/>
  <c r="CZ129" i="3"/>
  <c r="CY138" i="3"/>
  <c r="CZ138" i="3"/>
  <c r="CY139" i="3"/>
  <c r="CZ139" i="3"/>
  <c r="CY140" i="3"/>
  <c r="CZ140" i="3"/>
  <c r="CY141" i="3"/>
  <c r="CZ141" i="3"/>
  <c r="CY143" i="3"/>
  <c r="CZ143" i="3"/>
  <c r="CY137" i="3"/>
  <c r="CZ137" i="3"/>
  <c r="CY130" i="3"/>
  <c r="CZ130" i="3"/>
  <c r="CY121" i="3"/>
  <c r="CZ121" i="3"/>
  <c r="CY107" i="3"/>
  <c r="CZ107" i="3"/>
  <c r="CZ100" i="3"/>
  <c r="CY89" i="3"/>
  <c r="CZ89" i="3"/>
  <c r="CY83" i="3"/>
  <c r="CZ83" i="3"/>
  <c r="CY79" i="3"/>
  <c r="CZ79" i="3"/>
  <c r="CY74" i="3"/>
  <c r="CZ74" i="3"/>
  <c r="CY68" i="3"/>
  <c r="CZ68" i="3"/>
  <c r="CY62" i="3"/>
  <c r="CZ62" i="3"/>
  <c r="CY55" i="3"/>
  <c r="CZ55" i="3"/>
  <c r="CY47" i="3"/>
  <c r="CZ47" i="3"/>
  <c r="CY41" i="3"/>
  <c r="CZ41" i="3"/>
  <c r="CY29" i="3"/>
  <c r="CZ29" i="3"/>
  <c r="CY23" i="3"/>
  <c r="CZ23" i="3"/>
  <c r="CY17" i="3"/>
  <c r="CZ17" i="3"/>
  <c r="CY10" i="3"/>
  <c r="CZ10" i="3"/>
  <c r="CZ5" i="3"/>
  <c r="R4" i="3" l="1"/>
  <c r="S4" i="3" s="1"/>
  <c r="CY100" i="3"/>
  <c r="CZ114" i="3"/>
  <c r="CY114" i="3"/>
  <c r="CZ145" i="3"/>
  <c r="CY95" i="3"/>
  <c r="CY145" i="3"/>
  <c r="CY144" i="3"/>
  <c r="CZ144" i="3"/>
  <c r="CY5" i="3"/>
  <c r="CZ95" i="3"/>
  <c r="DR129" i="3"/>
  <c r="DR128" i="3"/>
  <c r="DR127" i="3"/>
  <c r="DR126" i="3"/>
  <c r="DR125" i="3"/>
  <c r="DR124" i="3"/>
  <c r="DR123" i="3"/>
  <c r="DR122" i="3"/>
  <c r="DR112" i="3"/>
  <c r="DR111" i="3"/>
  <c r="DR110" i="3"/>
  <c r="DR109" i="3"/>
  <c r="DR108" i="3"/>
  <c r="DR102" i="3"/>
  <c r="DR101" i="3"/>
  <c r="DR87" i="3"/>
  <c r="DR66" i="3"/>
  <c r="DR61" i="3"/>
  <c r="DR60" i="3"/>
  <c r="DR59" i="3"/>
  <c r="DR58" i="3"/>
  <c r="DR57" i="3"/>
  <c r="DR56" i="3"/>
  <c r="DR26" i="3"/>
  <c r="DM141" i="3"/>
  <c r="DM140" i="3"/>
  <c r="DM139" i="3"/>
  <c r="DM138" i="3"/>
  <c r="DM126" i="3"/>
  <c r="DM125" i="3"/>
  <c r="DM124" i="3"/>
  <c r="DM123" i="3"/>
  <c r="DM122" i="3"/>
  <c r="DM102" i="3"/>
  <c r="DM101" i="3"/>
  <c r="DM92" i="3"/>
  <c r="DM81" i="3"/>
  <c r="DM80" i="3"/>
  <c r="DM77" i="3"/>
  <c r="DM66" i="3"/>
  <c r="DM61" i="3"/>
  <c r="DM52" i="3"/>
  <c r="DM37" i="3"/>
  <c r="DM33" i="3"/>
  <c r="DM32" i="3"/>
  <c r="DM31" i="3"/>
  <c r="DM21" i="3"/>
  <c r="DM7" i="3"/>
  <c r="DJ128" i="3"/>
  <c r="DJ115" i="3"/>
  <c r="DJ50" i="3"/>
  <c r="DJ48" i="3"/>
  <c r="CU123" i="3"/>
  <c r="CU119" i="3"/>
  <c r="CU93" i="3"/>
  <c r="CP90" i="3"/>
  <c r="CP69" i="3"/>
  <c r="CK123" i="3"/>
  <c r="CK119" i="3"/>
  <c r="CK90" i="3"/>
  <c r="CK69" i="3"/>
  <c r="CF111" i="3"/>
  <c r="CF96" i="3"/>
  <c r="CF90" i="3"/>
  <c r="CF77" i="3"/>
  <c r="CA139" i="3"/>
  <c r="BZ63" i="3"/>
  <c r="CA64" i="3"/>
  <c r="CA61" i="3"/>
  <c r="CA45" i="3"/>
  <c r="CA35" i="3"/>
  <c r="CA34" i="3"/>
  <c r="CA9" i="3"/>
  <c r="BV119" i="3"/>
  <c r="BV98" i="3"/>
  <c r="BV90" i="3"/>
  <c r="BV18" i="3"/>
  <c r="BV9" i="3"/>
  <c r="BQ90" i="3"/>
  <c r="BQ38" i="3"/>
  <c r="BQ35" i="3"/>
  <c r="BL140" i="3"/>
  <c r="BL123" i="3"/>
  <c r="BL117" i="3"/>
  <c r="BL109" i="3"/>
  <c r="BL99" i="3"/>
  <c r="BL92" i="3"/>
  <c r="BL90" i="3"/>
  <c r="BL76" i="3"/>
  <c r="BL71" i="3"/>
  <c r="BL60" i="3"/>
  <c r="BL53" i="3"/>
  <c r="BL42" i="3"/>
  <c r="BL16" i="3"/>
  <c r="BL13" i="3"/>
  <c r="BL12" i="3"/>
  <c r="BB84" i="3"/>
  <c r="AR106" i="3"/>
  <c r="AR65" i="3"/>
  <c r="AR9" i="3"/>
  <c r="AR7" i="3"/>
  <c r="AM108" i="3"/>
  <c r="AM85" i="3"/>
  <c r="AM40" i="3"/>
  <c r="AH141" i="3"/>
  <c r="AH104" i="3"/>
  <c r="AH90" i="3"/>
  <c r="AH91" i="3"/>
  <c r="AH85" i="3"/>
  <c r="AH87" i="3"/>
  <c r="AH86" i="3"/>
  <c r="AH63" i="3"/>
  <c r="AH35" i="3"/>
  <c r="AH26" i="3"/>
  <c r="AH16" i="3"/>
  <c r="AC141" i="3"/>
  <c r="AC127" i="3"/>
  <c r="AC112" i="3"/>
  <c r="AC98" i="3"/>
  <c r="AC51" i="3"/>
  <c r="AC50" i="3"/>
  <c r="AC36" i="3"/>
  <c r="AC32" i="3"/>
  <c r="AC31" i="3"/>
  <c r="AC30" i="3"/>
  <c r="AC19" i="3"/>
  <c r="X141" i="3"/>
  <c r="X140" i="3"/>
  <c r="X139" i="3"/>
  <c r="X129" i="3"/>
  <c r="X128" i="3"/>
  <c r="X127" i="3"/>
  <c r="X126" i="3"/>
  <c r="X125" i="3"/>
  <c r="X124" i="3"/>
  <c r="X123" i="3"/>
  <c r="X120" i="3"/>
  <c r="X119" i="3"/>
  <c r="X118" i="3"/>
  <c r="X117" i="3"/>
  <c r="X116" i="3"/>
  <c r="X113" i="3"/>
  <c r="X112" i="3"/>
  <c r="X111" i="3"/>
  <c r="X110" i="3"/>
  <c r="X109" i="3"/>
  <c r="X106" i="3"/>
  <c r="X105" i="3"/>
  <c r="X104" i="3"/>
  <c r="X103" i="3"/>
  <c r="X102" i="3"/>
  <c r="X99" i="3"/>
  <c r="X98" i="3"/>
  <c r="X97" i="3"/>
  <c r="X94" i="3"/>
  <c r="X93" i="3"/>
  <c r="X92" i="3"/>
  <c r="X91" i="3"/>
  <c r="X88" i="3"/>
  <c r="X87" i="3"/>
  <c r="X86" i="3"/>
  <c r="X82" i="3"/>
  <c r="X81" i="3"/>
  <c r="X78" i="3"/>
  <c r="X77" i="3"/>
  <c r="X76" i="3"/>
  <c r="X73" i="3"/>
  <c r="X72" i="3"/>
  <c r="X71" i="3"/>
  <c r="X70" i="3"/>
  <c r="X67" i="3"/>
  <c r="X66" i="3"/>
  <c r="X65" i="3"/>
  <c r="X64" i="3"/>
  <c r="X61" i="3"/>
  <c r="X60" i="3"/>
  <c r="X59" i="3"/>
  <c r="X58" i="3"/>
  <c r="X57" i="3"/>
  <c r="X54" i="3"/>
  <c r="X53" i="3"/>
  <c r="X52" i="3"/>
  <c r="X51" i="3"/>
  <c r="X50" i="3"/>
  <c r="X49" i="3"/>
  <c r="X46" i="3"/>
  <c r="X45" i="3"/>
  <c r="X44" i="3"/>
  <c r="X43" i="3"/>
  <c r="X40" i="3"/>
  <c r="X39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2" i="3"/>
  <c r="X21" i="3"/>
  <c r="X20" i="3"/>
  <c r="X16" i="3"/>
  <c r="X15" i="3"/>
  <c r="X14" i="3"/>
  <c r="X9" i="3"/>
  <c r="X8" i="3"/>
  <c r="X7" i="3"/>
  <c r="T4" i="3" l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CZ142" i="3"/>
  <c r="CY142" i="3"/>
  <c r="AF4" i="3" l="1"/>
  <c r="AG4" i="3" s="1"/>
  <c r="AH4" i="3" s="1"/>
  <c r="AI4" i="3" s="1"/>
  <c r="AJ4" i="3" s="1"/>
  <c r="G63" i="3"/>
  <c r="L141" i="3"/>
  <c r="L140" i="3"/>
  <c r="L139" i="3"/>
  <c r="L82" i="3"/>
  <c r="AK4" i="3" l="1"/>
  <c r="AL4" i="3" s="1"/>
  <c r="AM4" i="3" s="1"/>
  <c r="AN4" i="3" s="1"/>
  <c r="AO4" i="3" s="1"/>
  <c r="G140" i="3"/>
  <c r="G139" i="3"/>
  <c r="G141" i="3"/>
  <c r="G82" i="3"/>
  <c r="G78" i="3"/>
  <c r="L67" i="3"/>
  <c r="G67" i="3" s="1"/>
  <c r="L66" i="3"/>
  <c r="G66" i="3" s="1"/>
  <c r="L64" i="3"/>
  <c r="G64" i="3" s="1"/>
  <c r="L65" i="3"/>
  <c r="AP4" i="3" l="1"/>
  <c r="AQ4" i="3" s="1"/>
  <c r="AR4" i="3" s="1"/>
  <c r="AS4" i="3" s="1"/>
  <c r="AT4" i="3" s="1"/>
  <c r="AU4" i="3" s="1"/>
  <c r="AV4" i="3" s="1"/>
  <c r="AW4" i="3" s="1"/>
  <c r="O130" i="3"/>
  <c r="O79" i="3"/>
  <c r="O62" i="3"/>
  <c r="AX4" i="3" l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O121" i="3"/>
  <c r="P121" i="3"/>
  <c r="BJ4" i="3" l="1"/>
  <c r="BK4" i="3" s="1"/>
  <c r="BL4" i="3" s="1"/>
  <c r="BM4" i="3" s="1"/>
  <c r="BN4" i="3" s="1"/>
  <c r="DM137" i="3"/>
  <c r="O5" i="3"/>
  <c r="O10" i="3"/>
  <c r="O17" i="3"/>
  <c r="O23" i="3"/>
  <c r="O29" i="3"/>
  <c r="O41" i="3"/>
  <c r="O47" i="3"/>
  <c r="O55" i="3"/>
  <c r="P62" i="3"/>
  <c r="O68" i="3"/>
  <c r="P79" i="3"/>
  <c r="O83" i="3"/>
  <c r="O89" i="3"/>
  <c r="O95" i="3"/>
  <c r="O100" i="3"/>
  <c r="O107" i="3"/>
  <c r="O114" i="3"/>
  <c r="P130" i="3"/>
  <c r="P137" i="3"/>
  <c r="O137" i="3"/>
  <c r="BO4" i="3" l="1"/>
  <c r="BP4" i="3" s="1"/>
  <c r="BQ4" i="3" s="1"/>
  <c r="BR4" i="3" s="1"/>
  <c r="BS4" i="3" s="1"/>
  <c r="L60" i="3"/>
  <c r="BT4" i="3" l="1"/>
  <c r="BU4" i="3" s="1"/>
  <c r="BV4" i="3" s="1"/>
  <c r="BW4" i="3" s="1"/>
  <c r="BX4" i="3" s="1"/>
  <c r="L35" i="3"/>
  <c r="R141" i="3"/>
  <c r="W141" i="3"/>
  <c r="AB141" i="3"/>
  <c r="AG141" i="3"/>
  <c r="AL141" i="3"/>
  <c r="AM141" i="3"/>
  <c r="AQ141" i="3"/>
  <c r="AR141" i="3"/>
  <c r="BA141" i="3"/>
  <c r="BB141" i="3"/>
  <c r="BF141" i="3"/>
  <c r="BG141" i="3"/>
  <c r="BK141" i="3"/>
  <c r="BP141" i="3"/>
  <c r="BQ141" i="3"/>
  <c r="BU141" i="3"/>
  <c r="BV141" i="3"/>
  <c r="BZ141" i="3"/>
  <c r="CE141" i="3"/>
  <c r="CF141" i="3"/>
  <c r="CJ141" i="3"/>
  <c r="CK141" i="3"/>
  <c r="CO141" i="3"/>
  <c r="CP141" i="3"/>
  <c r="CT141" i="3"/>
  <c r="CU141" i="3"/>
  <c r="DD141" i="3"/>
  <c r="DE141" i="3"/>
  <c r="DI141" i="3"/>
  <c r="DJ141" i="3"/>
  <c r="DQ141" i="3"/>
  <c r="DR141" i="3"/>
  <c r="R140" i="3"/>
  <c r="W140" i="3"/>
  <c r="AB140" i="3"/>
  <c r="AC140" i="3"/>
  <c r="AG140" i="3"/>
  <c r="AL140" i="3"/>
  <c r="AM140" i="3"/>
  <c r="AQ140" i="3"/>
  <c r="BA140" i="3"/>
  <c r="BB140" i="3"/>
  <c r="BF140" i="3"/>
  <c r="BG140" i="3"/>
  <c r="BK140" i="3"/>
  <c r="BP140" i="3"/>
  <c r="BQ140" i="3"/>
  <c r="BU140" i="3"/>
  <c r="BV140" i="3"/>
  <c r="BZ140" i="3"/>
  <c r="CE140" i="3"/>
  <c r="CF140" i="3"/>
  <c r="CJ140" i="3"/>
  <c r="CK140" i="3"/>
  <c r="CO140" i="3"/>
  <c r="CP140" i="3"/>
  <c r="CT140" i="3"/>
  <c r="CU140" i="3"/>
  <c r="DD140" i="3"/>
  <c r="DE140" i="3"/>
  <c r="DI140" i="3"/>
  <c r="DJ140" i="3"/>
  <c r="DQ140" i="3"/>
  <c r="DR140" i="3"/>
  <c r="DM130" i="3"/>
  <c r="DQ81" i="3"/>
  <c r="DR81" i="3"/>
  <c r="DI81" i="3"/>
  <c r="DJ81" i="3"/>
  <c r="DD81" i="3"/>
  <c r="DE81" i="3"/>
  <c r="CT81" i="3"/>
  <c r="CU81" i="3"/>
  <c r="CO81" i="3"/>
  <c r="CP81" i="3"/>
  <c r="CJ81" i="3"/>
  <c r="CK81" i="3"/>
  <c r="CE81" i="3"/>
  <c r="CF81" i="3"/>
  <c r="BZ81" i="3"/>
  <c r="CA81" i="3"/>
  <c r="BU81" i="3"/>
  <c r="BV81" i="3"/>
  <c r="BQ81" i="3"/>
  <c r="BK81" i="3"/>
  <c r="BL81" i="3"/>
  <c r="BF81" i="3"/>
  <c r="BG81" i="3"/>
  <c r="BA81" i="3"/>
  <c r="BB81" i="3"/>
  <c r="AQ81" i="3"/>
  <c r="AR81" i="3"/>
  <c r="AL81" i="3"/>
  <c r="AM81" i="3"/>
  <c r="AG81" i="3"/>
  <c r="AH81" i="3"/>
  <c r="AB81" i="3"/>
  <c r="W81" i="3"/>
  <c r="R81" i="3"/>
  <c r="S81" i="3"/>
  <c r="BQ82" i="3"/>
  <c r="DM79" i="3"/>
  <c r="DQ76" i="3"/>
  <c r="DR76" i="3"/>
  <c r="DQ77" i="3"/>
  <c r="DR77" i="3"/>
  <c r="DM76" i="3"/>
  <c r="DI76" i="3"/>
  <c r="DJ76" i="3"/>
  <c r="DI77" i="3"/>
  <c r="DJ77" i="3"/>
  <c r="DD76" i="3"/>
  <c r="DE76" i="3"/>
  <c r="DD77" i="3"/>
  <c r="DE77" i="3"/>
  <c r="CT76" i="3"/>
  <c r="CU76" i="3"/>
  <c r="CT77" i="3"/>
  <c r="CU77" i="3"/>
  <c r="CO76" i="3"/>
  <c r="CP76" i="3"/>
  <c r="CO77" i="3"/>
  <c r="CP77" i="3"/>
  <c r="CJ76" i="3"/>
  <c r="CK76" i="3"/>
  <c r="CJ77" i="3"/>
  <c r="CK77" i="3"/>
  <c r="CE76" i="3"/>
  <c r="CF76" i="3"/>
  <c r="CE77" i="3"/>
  <c r="BZ76" i="3"/>
  <c r="CA76" i="3"/>
  <c r="BZ77" i="3"/>
  <c r="CA77" i="3"/>
  <c r="BU76" i="3"/>
  <c r="BV76" i="3"/>
  <c r="BU77" i="3"/>
  <c r="BV77" i="3"/>
  <c r="BP76" i="3"/>
  <c r="BQ76" i="3"/>
  <c r="BP77" i="3"/>
  <c r="BQ77" i="3"/>
  <c r="BK76" i="3"/>
  <c r="BK77" i="3"/>
  <c r="BL77" i="3"/>
  <c r="BF76" i="3"/>
  <c r="BG76" i="3"/>
  <c r="BF77" i="3"/>
  <c r="BG77" i="3"/>
  <c r="BA76" i="3"/>
  <c r="BB76" i="3"/>
  <c r="BA77" i="3"/>
  <c r="BB77" i="3"/>
  <c r="AQ76" i="3"/>
  <c r="AR76" i="3"/>
  <c r="AQ77" i="3"/>
  <c r="AR77" i="3"/>
  <c r="AL76" i="3"/>
  <c r="AM76" i="3"/>
  <c r="AL77" i="3"/>
  <c r="AM77" i="3"/>
  <c r="AG76" i="3"/>
  <c r="AH76" i="3"/>
  <c r="AG77" i="3"/>
  <c r="AH77" i="3"/>
  <c r="AB76" i="3"/>
  <c r="AB77" i="3"/>
  <c r="AC77" i="3"/>
  <c r="W76" i="3"/>
  <c r="W77" i="3"/>
  <c r="R76" i="3"/>
  <c r="S76" i="3"/>
  <c r="R77" i="3"/>
  <c r="S77" i="3"/>
  <c r="DQ65" i="3"/>
  <c r="DR65" i="3"/>
  <c r="DM65" i="3"/>
  <c r="DI65" i="3"/>
  <c r="DJ65" i="3"/>
  <c r="DD65" i="3"/>
  <c r="DE65" i="3"/>
  <c r="CT65" i="3"/>
  <c r="CU65" i="3"/>
  <c r="CO65" i="3"/>
  <c r="CP65" i="3"/>
  <c r="CJ65" i="3"/>
  <c r="CK65" i="3"/>
  <c r="CE65" i="3"/>
  <c r="CF65" i="3"/>
  <c r="CA65" i="3"/>
  <c r="BV65" i="3"/>
  <c r="BQ65" i="3"/>
  <c r="BK65" i="3"/>
  <c r="BL65" i="3"/>
  <c r="BF65" i="3"/>
  <c r="BG65" i="3"/>
  <c r="BA65" i="3"/>
  <c r="BB65" i="3"/>
  <c r="AQ65" i="3"/>
  <c r="AL65" i="3"/>
  <c r="AM65" i="3"/>
  <c r="AG65" i="3"/>
  <c r="AH65" i="3"/>
  <c r="AB65" i="3"/>
  <c r="AC65" i="3"/>
  <c r="W65" i="3"/>
  <c r="R65" i="3"/>
  <c r="S65" i="3"/>
  <c r="R67" i="3"/>
  <c r="W67" i="3"/>
  <c r="AB67" i="3"/>
  <c r="AC67" i="3"/>
  <c r="AG67" i="3"/>
  <c r="AL67" i="3"/>
  <c r="AQ67" i="3"/>
  <c r="AR67" i="3"/>
  <c r="BA67" i="3"/>
  <c r="BB67" i="3"/>
  <c r="BF67" i="3"/>
  <c r="BG67" i="3"/>
  <c r="BK67" i="3"/>
  <c r="BL67" i="3"/>
  <c r="BQ67" i="3"/>
  <c r="BU67" i="3"/>
  <c r="BV67" i="3"/>
  <c r="CA67" i="3"/>
  <c r="CE67" i="3"/>
  <c r="CF67" i="3"/>
  <c r="CJ67" i="3"/>
  <c r="CK67" i="3"/>
  <c r="CO67" i="3"/>
  <c r="CP67" i="3"/>
  <c r="CT67" i="3"/>
  <c r="CU67" i="3"/>
  <c r="DD67" i="3"/>
  <c r="DE67" i="3"/>
  <c r="DI67" i="3"/>
  <c r="DJ67" i="3"/>
  <c r="DM67" i="3"/>
  <c r="DQ67" i="3"/>
  <c r="DR67" i="3"/>
  <c r="R66" i="3"/>
  <c r="W66" i="3"/>
  <c r="AB66" i="3"/>
  <c r="AC66" i="3"/>
  <c r="AG66" i="3"/>
  <c r="AL66" i="3"/>
  <c r="AQ66" i="3"/>
  <c r="BA66" i="3"/>
  <c r="BB66" i="3"/>
  <c r="BF66" i="3"/>
  <c r="BG66" i="3"/>
  <c r="BK66" i="3"/>
  <c r="BQ66" i="3"/>
  <c r="BU66" i="3"/>
  <c r="BV66" i="3"/>
  <c r="CA66" i="3"/>
  <c r="CE66" i="3"/>
  <c r="CF66" i="3"/>
  <c r="CJ66" i="3"/>
  <c r="CK66" i="3"/>
  <c r="CO66" i="3"/>
  <c r="CP66" i="3"/>
  <c r="CT66" i="3"/>
  <c r="CU66" i="3"/>
  <c r="DD66" i="3"/>
  <c r="DE66" i="3"/>
  <c r="DI66" i="3"/>
  <c r="DJ66" i="3"/>
  <c r="DQ66" i="3"/>
  <c r="BY4" i="3" l="1"/>
  <c r="BZ4" i="3" s="1"/>
  <c r="CA4" i="3" s="1"/>
  <c r="CB4" i="3" s="1"/>
  <c r="CC4" i="3" s="1"/>
  <c r="DR130" i="3"/>
  <c r="AR140" i="3"/>
  <c r="AH62" i="3"/>
  <c r="AU5" i="3"/>
  <c r="DM62" i="3"/>
  <c r="DD145" i="3"/>
  <c r="AB145" i="3"/>
  <c r="P145" i="3"/>
  <c r="DE145" i="3"/>
  <c r="CP145" i="3"/>
  <c r="X145" i="3"/>
  <c r="BB145" i="3"/>
  <c r="O145" i="3"/>
  <c r="BA145" i="3"/>
  <c r="BL141" i="3"/>
  <c r="AH140" i="3"/>
  <c r="CA141" i="3"/>
  <c r="S67" i="3"/>
  <c r="S141" i="3"/>
  <c r="DR139" i="3"/>
  <c r="DI139" i="3"/>
  <c r="DE139" i="3"/>
  <c r="CT139" i="3"/>
  <c r="CP139" i="3"/>
  <c r="CJ139" i="3"/>
  <c r="CF139" i="3"/>
  <c r="BU139" i="3"/>
  <c r="BP139" i="3"/>
  <c r="BL139" i="3"/>
  <c r="BF139" i="3"/>
  <c r="BB139" i="3"/>
  <c r="AQ139" i="3"/>
  <c r="AM139" i="3"/>
  <c r="AG139" i="3"/>
  <c r="AC139" i="3"/>
  <c r="W139" i="3"/>
  <c r="S139" i="3"/>
  <c r="DQ139" i="3"/>
  <c r="DJ139" i="3"/>
  <c r="DD139" i="3"/>
  <c r="CU139" i="3"/>
  <c r="CO139" i="3"/>
  <c r="CK139" i="3"/>
  <c r="CE139" i="3"/>
  <c r="BZ139" i="3"/>
  <c r="BV139" i="3"/>
  <c r="BQ139" i="3"/>
  <c r="BK139" i="3"/>
  <c r="BG139" i="3"/>
  <c r="BA139" i="3"/>
  <c r="AR139" i="3"/>
  <c r="AL139" i="3"/>
  <c r="AH139" i="3"/>
  <c r="AB139" i="3"/>
  <c r="R139" i="3"/>
  <c r="CA140" i="3"/>
  <c r="S140" i="3"/>
  <c r="BL66" i="3"/>
  <c r="AM66" i="3"/>
  <c r="S66" i="3"/>
  <c r="AH67" i="3"/>
  <c r="DQ82" i="3"/>
  <c r="DM82" i="3"/>
  <c r="DJ82" i="3"/>
  <c r="DD82" i="3"/>
  <c r="CU82" i="3"/>
  <c r="CO82" i="3"/>
  <c r="CK82" i="3"/>
  <c r="CE82" i="3"/>
  <c r="BZ82" i="3"/>
  <c r="BV82" i="3"/>
  <c r="BK82" i="3"/>
  <c r="BG82" i="3"/>
  <c r="BA82" i="3"/>
  <c r="AR82" i="3"/>
  <c r="AL82" i="3"/>
  <c r="AH82" i="3"/>
  <c r="AB82" i="3"/>
  <c r="R82" i="3"/>
  <c r="DR82" i="3"/>
  <c r="DI82" i="3"/>
  <c r="DE82" i="3"/>
  <c r="CT82" i="3"/>
  <c r="CP82" i="3"/>
  <c r="CJ82" i="3"/>
  <c r="CF82" i="3"/>
  <c r="CA82" i="3"/>
  <c r="BU82" i="3"/>
  <c r="BL82" i="3"/>
  <c r="BF82" i="3"/>
  <c r="BB82" i="3"/>
  <c r="AQ82" i="3"/>
  <c r="AM82" i="3"/>
  <c r="AG82" i="3"/>
  <c r="AC82" i="3"/>
  <c r="W82" i="3"/>
  <c r="S82" i="3"/>
  <c r="DQ78" i="3"/>
  <c r="DM78" i="3"/>
  <c r="DJ78" i="3"/>
  <c r="DD78" i="3"/>
  <c r="CU78" i="3"/>
  <c r="CO78" i="3"/>
  <c r="CK78" i="3"/>
  <c r="CE78" i="3"/>
  <c r="BZ78" i="3"/>
  <c r="BV78" i="3"/>
  <c r="BQ78" i="3"/>
  <c r="BK78" i="3"/>
  <c r="BG78" i="3"/>
  <c r="BA78" i="3"/>
  <c r="AR78" i="3"/>
  <c r="AL78" i="3"/>
  <c r="AH78" i="3"/>
  <c r="AB78" i="3"/>
  <c r="R78" i="3"/>
  <c r="DR78" i="3"/>
  <c r="DI78" i="3"/>
  <c r="DE78" i="3"/>
  <c r="CT78" i="3"/>
  <c r="CP78" i="3"/>
  <c r="CJ78" i="3"/>
  <c r="CF78" i="3"/>
  <c r="CA78" i="3"/>
  <c r="BU78" i="3"/>
  <c r="BP78" i="3"/>
  <c r="BL78" i="3"/>
  <c r="BF78" i="3"/>
  <c r="BB78" i="3"/>
  <c r="AQ78" i="3"/>
  <c r="AM78" i="3"/>
  <c r="AG78" i="3"/>
  <c r="AC78" i="3"/>
  <c r="W78" i="3"/>
  <c r="S78" i="3"/>
  <c r="AM67" i="3"/>
  <c r="AR66" i="3"/>
  <c r="AH66" i="3"/>
  <c r="DR64" i="3"/>
  <c r="DI64" i="3"/>
  <c r="DE64" i="3"/>
  <c r="CT64" i="3"/>
  <c r="CP64" i="3"/>
  <c r="CJ64" i="3"/>
  <c r="CF64" i="3"/>
  <c r="BU64" i="3"/>
  <c r="BL64" i="3"/>
  <c r="BF64" i="3"/>
  <c r="AQ64" i="3"/>
  <c r="AM64" i="3"/>
  <c r="AG64" i="3"/>
  <c r="W64" i="3"/>
  <c r="S64" i="3"/>
  <c r="DQ64" i="3"/>
  <c r="DM64" i="3"/>
  <c r="DJ64" i="3"/>
  <c r="DD64" i="3"/>
  <c r="CU64" i="3"/>
  <c r="CO64" i="3"/>
  <c r="CK64" i="3"/>
  <c r="CE64" i="3"/>
  <c r="BV64" i="3"/>
  <c r="BQ64" i="3"/>
  <c r="BK64" i="3"/>
  <c r="BG64" i="3"/>
  <c r="BA64" i="3"/>
  <c r="AR64" i="3"/>
  <c r="AL64" i="3"/>
  <c r="AH64" i="3"/>
  <c r="AB64" i="3"/>
  <c r="R64" i="3"/>
  <c r="BB64" i="3"/>
  <c r="AC64" i="3"/>
  <c r="CD4" i="3" l="1"/>
  <c r="CE4" i="3" s="1"/>
  <c r="CF4" i="3" s="1"/>
  <c r="CO145" i="3"/>
  <c r="DI145" i="3"/>
  <c r="BG145" i="3"/>
  <c r="DQ145" i="3"/>
  <c r="DJ145" i="3"/>
  <c r="DM145" i="3"/>
  <c r="BP145" i="3"/>
  <c r="BK145" i="3"/>
  <c r="BZ145" i="3"/>
  <c r="CT145" i="3"/>
  <c r="CJ145" i="3"/>
  <c r="AL145" i="3"/>
  <c r="BF145" i="3"/>
  <c r="DR145" i="3"/>
  <c r="AQ145" i="3"/>
  <c r="AC145" i="3"/>
  <c r="W145" i="3"/>
  <c r="R145" i="3"/>
  <c r="S145" i="3"/>
  <c r="AG145" i="3"/>
  <c r="AM145" i="3"/>
  <c r="BL145" i="3"/>
  <c r="BU145" i="3"/>
  <c r="CA145" i="3"/>
  <c r="CK145" i="3"/>
  <c r="BQ145" i="3"/>
  <c r="AR145" i="3"/>
  <c r="BV145" i="3"/>
  <c r="AH145" i="3"/>
  <c r="CU145" i="3"/>
  <c r="L36" i="3"/>
  <c r="CG4" i="3" l="1"/>
  <c r="CH4" i="3" s="1"/>
  <c r="CI4" i="3" s="1"/>
  <c r="CJ4" i="3" s="1"/>
  <c r="CK4" i="3" s="1"/>
  <c r="CL4" i="3" s="1"/>
  <c r="CM4" i="3" s="1"/>
  <c r="AW9" i="3"/>
  <c r="AW16" i="3"/>
  <c r="CN4" i="3" l="1"/>
  <c r="CO4" i="3" s="1"/>
  <c r="CP4" i="3" s="1"/>
  <c r="CQ4" i="3" s="1"/>
  <c r="CR4" i="3" s="1"/>
  <c r="AU10" i="3"/>
  <c r="AT17" i="3"/>
  <c r="AS17" i="3"/>
  <c r="AS10" i="3"/>
  <c r="AS5" i="3"/>
  <c r="AU17" i="3"/>
  <c r="AT10" i="3"/>
  <c r="CS4" i="3" l="1"/>
  <c r="CT4" i="3" s="1"/>
  <c r="CU4" i="3" s="1"/>
  <c r="CV4" i="3" s="1"/>
  <c r="CW4" i="3" s="1"/>
  <c r="P114" i="3"/>
  <c r="P107" i="3"/>
  <c r="P100" i="3"/>
  <c r="P95" i="3"/>
  <c r="P89" i="3"/>
  <c r="P83" i="3"/>
  <c r="P68" i="3"/>
  <c r="P55" i="3"/>
  <c r="P47" i="3"/>
  <c r="P41" i="3"/>
  <c r="P29" i="3"/>
  <c r="P23" i="3"/>
  <c r="P17" i="3"/>
  <c r="P10" i="3"/>
  <c r="P5" i="3"/>
  <c r="CX4" i="3" l="1"/>
  <c r="CY4" i="3" s="1"/>
  <c r="CZ4" i="3" s="1"/>
  <c r="DA4" i="3" s="1"/>
  <c r="DB4" i="3" s="1"/>
  <c r="AQ84" i="3"/>
  <c r="AQ85" i="3"/>
  <c r="DC4" i="3" l="1"/>
  <c r="DD4" i="3" s="1"/>
  <c r="DE4" i="3" s="1"/>
  <c r="DF4" i="3" s="1"/>
  <c r="DG4" i="3" s="1"/>
  <c r="BU56" i="3"/>
  <c r="BU57" i="3"/>
  <c r="BU58" i="3"/>
  <c r="BU59" i="3"/>
  <c r="BU60" i="3"/>
  <c r="BU61" i="3"/>
  <c r="DH4" i="3" l="1"/>
  <c r="DI4" i="3" s="1"/>
  <c r="DJ4" i="3" s="1"/>
  <c r="DK4" i="3" s="1"/>
  <c r="AV65" i="3"/>
  <c r="DL4" i="3" l="1"/>
  <c r="DM4" i="3" s="1"/>
  <c r="DN4" i="3" s="1"/>
  <c r="DO4" i="3" s="1"/>
  <c r="AW50" i="3"/>
  <c r="DP4" i="3" l="1"/>
  <c r="DQ4" i="3" s="1"/>
  <c r="DR4" i="3" s="1"/>
  <c r="DS4" i="3" s="1"/>
  <c r="DT4" i="3" s="1"/>
  <c r="DU4" i="3" s="1"/>
  <c r="DV4" i="3" s="1"/>
  <c r="DW4" i="3" s="1"/>
  <c r="BP39" i="3"/>
  <c r="AS47" i="3"/>
  <c r="AS145" i="3" l="1"/>
  <c r="AS144" i="3"/>
  <c r="AS107" i="3"/>
  <c r="AS100" i="3"/>
  <c r="AS89" i="3"/>
  <c r="AS79" i="3"/>
  <c r="AS74" i="3"/>
  <c r="AS68" i="3"/>
  <c r="AS55" i="3"/>
  <c r="AS41" i="3"/>
  <c r="AS137" i="3"/>
  <c r="AS130" i="3"/>
  <c r="AS121" i="3"/>
  <c r="AS114" i="3"/>
  <c r="AS95" i="3"/>
  <c r="AS83" i="3"/>
  <c r="AS62" i="3"/>
  <c r="AS29" i="3"/>
  <c r="AS23" i="3"/>
  <c r="CJ96" i="3" l="1"/>
  <c r="CK96" i="3"/>
  <c r="CJ97" i="3"/>
  <c r="CK97" i="3"/>
  <c r="CJ98" i="3"/>
  <c r="CK98" i="3"/>
  <c r="CJ99" i="3"/>
  <c r="CK99" i="3"/>
  <c r="CP116" i="3" l="1"/>
  <c r="CP119" i="3"/>
  <c r="CP68" i="3" l="1"/>
  <c r="CK6" i="3"/>
  <c r="CJ6" i="3"/>
  <c r="CJ7" i="3"/>
  <c r="CJ8" i="3"/>
  <c r="CJ9" i="3"/>
  <c r="CJ11" i="3"/>
  <c r="CJ12" i="3"/>
  <c r="CJ13" i="3"/>
  <c r="CJ14" i="3"/>
  <c r="CJ15" i="3"/>
  <c r="CJ16" i="3"/>
  <c r="CJ24" i="3"/>
  <c r="CJ25" i="3"/>
  <c r="CJ26" i="3"/>
  <c r="CJ27" i="3"/>
  <c r="CJ28" i="3"/>
  <c r="CJ30" i="3"/>
  <c r="CJ31" i="3"/>
  <c r="CJ32" i="3"/>
  <c r="CJ33" i="3"/>
  <c r="CJ34" i="3"/>
  <c r="CJ35" i="3"/>
  <c r="CJ36" i="3"/>
  <c r="CJ37" i="3"/>
  <c r="CJ38" i="3"/>
  <c r="CJ39" i="3"/>
  <c r="CJ40" i="3"/>
  <c r="CJ42" i="3"/>
  <c r="CJ43" i="3"/>
  <c r="CJ44" i="3"/>
  <c r="CJ45" i="3"/>
  <c r="CJ46" i="3"/>
  <c r="CJ48" i="3"/>
  <c r="CJ49" i="3"/>
  <c r="CJ50" i="3"/>
  <c r="CJ51" i="3"/>
  <c r="CJ52" i="3"/>
  <c r="CJ53" i="3"/>
  <c r="CJ54" i="3"/>
  <c r="CJ56" i="3"/>
  <c r="CJ57" i="3"/>
  <c r="CJ58" i="3"/>
  <c r="CJ59" i="3"/>
  <c r="CJ60" i="3"/>
  <c r="CJ61" i="3"/>
  <c r="CJ63" i="3"/>
  <c r="CJ69" i="3"/>
  <c r="CJ70" i="3"/>
  <c r="CJ71" i="3"/>
  <c r="CJ72" i="3"/>
  <c r="CJ73" i="3"/>
  <c r="CJ75" i="3"/>
  <c r="CJ80" i="3"/>
  <c r="CJ84" i="3"/>
  <c r="CJ85" i="3"/>
  <c r="CJ86" i="3"/>
  <c r="CJ87" i="3"/>
  <c r="CJ88" i="3"/>
  <c r="CJ90" i="3"/>
  <c r="CJ101" i="3"/>
  <c r="CJ102" i="3"/>
  <c r="CJ103" i="3"/>
  <c r="CJ104" i="3"/>
  <c r="CJ105" i="3"/>
  <c r="CJ106" i="3"/>
  <c r="CJ108" i="3"/>
  <c r="CJ109" i="3"/>
  <c r="CJ110" i="3"/>
  <c r="CJ111" i="3"/>
  <c r="CJ112" i="3"/>
  <c r="CJ113" i="3"/>
  <c r="CJ115" i="3"/>
  <c r="CJ116" i="3"/>
  <c r="CJ117" i="3"/>
  <c r="CJ118" i="3"/>
  <c r="CJ119" i="3"/>
  <c r="CJ120" i="3"/>
  <c r="CJ122" i="3"/>
  <c r="CJ123" i="3"/>
  <c r="CJ124" i="3"/>
  <c r="CJ125" i="3"/>
  <c r="CJ126" i="3"/>
  <c r="CJ127" i="3"/>
  <c r="CJ128" i="3"/>
  <c r="CJ129" i="3"/>
  <c r="CJ138" i="3"/>
  <c r="BZ119" i="3"/>
  <c r="AQ7" i="3"/>
  <c r="AL119" i="3"/>
  <c r="AL90" i="3"/>
  <c r="AB122" i="3"/>
  <c r="AT47" i="3" l="1"/>
  <c r="AW71" i="3"/>
  <c r="AV81" i="3"/>
  <c r="AW109" i="3"/>
  <c r="AT74" i="3" l="1"/>
  <c r="AT62" i="3"/>
  <c r="AT130" i="3"/>
  <c r="AT107" i="3"/>
  <c r="AT100" i="3"/>
  <c r="AT89" i="3"/>
  <c r="AT79" i="3"/>
  <c r="AT55" i="3"/>
  <c r="AT41" i="3"/>
  <c r="AT114" i="3"/>
  <c r="AT95" i="3"/>
  <c r="AT68" i="3"/>
  <c r="AT23" i="3"/>
  <c r="AV67" i="3"/>
  <c r="AV66" i="3"/>
  <c r="AV82" i="3" l="1"/>
  <c r="AV78" i="3"/>
  <c r="AV64" i="3"/>
  <c r="AV50" i="3" l="1"/>
  <c r="AW81" i="3"/>
  <c r="AV88" i="3"/>
  <c r="AW65" i="3" l="1"/>
  <c r="G65" i="3"/>
  <c r="AU95" i="3"/>
  <c r="AU100" i="3"/>
  <c r="AU89" i="3"/>
  <c r="AU83" i="3"/>
  <c r="AU68" i="3"/>
  <c r="AU41" i="3"/>
  <c r="AU55" i="3"/>
  <c r="AU47" i="3"/>
  <c r="AU29" i="3"/>
  <c r="AU23" i="3"/>
  <c r="AU79" i="3"/>
  <c r="AW64" i="3"/>
  <c r="AW67" i="3"/>
  <c r="AW66" i="3"/>
  <c r="AU74" i="3"/>
  <c r="O144" i="3"/>
  <c r="P144" i="3"/>
  <c r="CU6" i="3"/>
  <c r="CU7" i="3"/>
  <c r="CU8" i="3"/>
  <c r="CU9" i="3"/>
  <c r="CU11" i="3"/>
  <c r="CU12" i="3"/>
  <c r="CU13" i="3"/>
  <c r="CU14" i="3"/>
  <c r="CU15" i="3"/>
  <c r="CU16" i="3"/>
  <c r="CU18" i="3"/>
  <c r="CU19" i="3"/>
  <c r="CU20" i="3"/>
  <c r="CU21" i="3"/>
  <c r="CU22" i="3"/>
  <c r="CU24" i="3"/>
  <c r="CU25" i="3"/>
  <c r="CU26" i="3"/>
  <c r="CU27" i="3"/>
  <c r="CU28" i="3"/>
  <c r="CU30" i="3"/>
  <c r="CU31" i="3"/>
  <c r="CU32" i="3"/>
  <c r="CU33" i="3"/>
  <c r="CU34" i="3"/>
  <c r="CU35" i="3"/>
  <c r="CU36" i="3"/>
  <c r="CU37" i="3"/>
  <c r="CU38" i="3"/>
  <c r="CU39" i="3"/>
  <c r="CU40" i="3"/>
  <c r="CU42" i="3"/>
  <c r="CU43" i="3"/>
  <c r="CU44" i="3"/>
  <c r="CU45" i="3"/>
  <c r="CU46" i="3"/>
  <c r="CU48" i="3"/>
  <c r="CU49" i="3"/>
  <c r="CU50" i="3"/>
  <c r="CU51" i="3"/>
  <c r="CU52" i="3"/>
  <c r="CU53" i="3"/>
  <c r="CU54" i="3"/>
  <c r="CU56" i="3"/>
  <c r="CU57" i="3"/>
  <c r="CU58" i="3"/>
  <c r="CU59" i="3"/>
  <c r="CU60" i="3"/>
  <c r="CU61" i="3"/>
  <c r="CU63" i="3"/>
  <c r="CU69" i="3"/>
  <c r="CU70" i="3"/>
  <c r="CU71" i="3"/>
  <c r="CU72" i="3"/>
  <c r="CU73" i="3"/>
  <c r="CU75" i="3"/>
  <c r="CU80" i="3"/>
  <c r="CU84" i="3"/>
  <c r="CU85" i="3"/>
  <c r="CU86" i="3"/>
  <c r="CU87" i="3"/>
  <c r="CU88" i="3"/>
  <c r="CU90" i="3"/>
  <c r="CU91" i="3"/>
  <c r="CU92" i="3"/>
  <c r="CU94" i="3"/>
  <c r="CU96" i="3"/>
  <c r="CU97" i="3"/>
  <c r="CU98" i="3"/>
  <c r="CU99" i="3"/>
  <c r="CU101" i="3"/>
  <c r="CU102" i="3"/>
  <c r="CU103" i="3"/>
  <c r="CU104" i="3"/>
  <c r="CU105" i="3"/>
  <c r="CU106" i="3"/>
  <c r="CU108" i="3"/>
  <c r="CU109" i="3"/>
  <c r="CU110" i="3"/>
  <c r="CU111" i="3"/>
  <c r="CU112" i="3"/>
  <c r="CU113" i="3"/>
  <c r="CU115" i="3"/>
  <c r="CU116" i="3"/>
  <c r="CU117" i="3"/>
  <c r="CU118" i="3"/>
  <c r="CU120" i="3"/>
  <c r="CU122" i="3"/>
  <c r="CU124" i="3"/>
  <c r="CU125" i="3"/>
  <c r="CU126" i="3"/>
  <c r="CU127" i="3"/>
  <c r="CU128" i="3"/>
  <c r="CU129" i="3"/>
  <c r="CU138" i="3"/>
  <c r="CT6" i="3"/>
  <c r="CT7" i="3"/>
  <c r="CT8" i="3"/>
  <c r="CT9" i="3"/>
  <c r="CT11" i="3"/>
  <c r="CT12" i="3"/>
  <c r="CT13" i="3"/>
  <c r="CT14" i="3"/>
  <c r="CT15" i="3"/>
  <c r="CT16" i="3"/>
  <c r="CT18" i="3"/>
  <c r="CT19" i="3"/>
  <c r="CT20" i="3"/>
  <c r="CT21" i="3"/>
  <c r="CT22" i="3"/>
  <c r="CT24" i="3"/>
  <c r="CT25" i="3"/>
  <c r="CT26" i="3"/>
  <c r="CT27" i="3"/>
  <c r="CT28" i="3"/>
  <c r="CT30" i="3"/>
  <c r="CT31" i="3"/>
  <c r="CT32" i="3"/>
  <c r="CT33" i="3"/>
  <c r="CT34" i="3"/>
  <c r="CT35" i="3"/>
  <c r="CT36" i="3"/>
  <c r="CT37" i="3"/>
  <c r="CT38" i="3"/>
  <c r="CT39" i="3"/>
  <c r="CT40" i="3"/>
  <c r="CT42" i="3"/>
  <c r="CT43" i="3"/>
  <c r="CT44" i="3"/>
  <c r="CT45" i="3"/>
  <c r="CT46" i="3"/>
  <c r="CT48" i="3"/>
  <c r="CT49" i="3"/>
  <c r="CT50" i="3"/>
  <c r="CT51" i="3"/>
  <c r="CT52" i="3"/>
  <c r="CT53" i="3"/>
  <c r="CT54" i="3"/>
  <c r="CT56" i="3"/>
  <c r="CT57" i="3"/>
  <c r="CT58" i="3"/>
  <c r="CT59" i="3"/>
  <c r="CT60" i="3"/>
  <c r="CT61" i="3"/>
  <c r="CT63" i="3"/>
  <c r="CT69" i="3"/>
  <c r="CT70" i="3"/>
  <c r="CT71" i="3"/>
  <c r="CT72" i="3"/>
  <c r="CT73" i="3"/>
  <c r="CT75" i="3"/>
  <c r="CT80" i="3"/>
  <c r="CT84" i="3"/>
  <c r="CT85" i="3"/>
  <c r="CT86" i="3"/>
  <c r="CT87" i="3"/>
  <c r="CT88" i="3"/>
  <c r="CT90" i="3"/>
  <c r="CT91" i="3"/>
  <c r="CT92" i="3"/>
  <c r="CT93" i="3"/>
  <c r="CT94" i="3"/>
  <c r="CT96" i="3"/>
  <c r="CT97" i="3"/>
  <c r="CT98" i="3"/>
  <c r="CT99" i="3"/>
  <c r="CT101" i="3"/>
  <c r="CT102" i="3"/>
  <c r="CT103" i="3"/>
  <c r="CT104" i="3"/>
  <c r="CT105" i="3"/>
  <c r="CT106" i="3"/>
  <c r="CT108" i="3"/>
  <c r="CT109" i="3"/>
  <c r="CT110" i="3"/>
  <c r="CT111" i="3"/>
  <c r="CT112" i="3"/>
  <c r="CT113" i="3"/>
  <c r="CT115" i="3"/>
  <c r="CT116" i="3"/>
  <c r="CT117" i="3"/>
  <c r="CT118" i="3"/>
  <c r="CT119" i="3"/>
  <c r="CT120" i="3"/>
  <c r="CT122" i="3"/>
  <c r="CT123" i="3"/>
  <c r="CT124" i="3"/>
  <c r="CT125" i="3"/>
  <c r="CT126" i="3"/>
  <c r="CT127" i="3"/>
  <c r="CT128" i="3"/>
  <c r="CT129" i="3"/>
  <c r="CT138" i="3"/>
  <c r="CP6" i="3"/>
  <c r="CP7" i="3"/>
  <c r="CP8" i="3"/>
  <c r="CP9" i="3"/>
  <c r="CP11" i="3"/>
  <c r="CP12" i="3"/>
  <c r="CP13" i="3"/>
  <c r="CP14" i="3"/>
  <c r="CP15" i="3"/>
  <c r="CP16" i="3"/>
  <c r="CP18" i="3"/>
  <c r="CP19" i="3"/>
  <c r="CP20" i="3"/>
  <c r="CP21" i="3"/>
  <c r="CP22" i="3"/>
  <c r="CP24" i="3"/>
  <c r="CP25" i="3"/>
  <c r="CP26" i="3"/>
  <c r="CP27" i="3"/>
  <c r="CP28" i="3"/>
  <c r="CP30" i="3"/>
  <c r="CP31" i="3"/>
  <c r="CP32" i="3"/>
  <c r="CP33" i="3"/>
  <c r="CP34" i="3"/>
  <c r="CP35" i="3"/>
  <c r="CP36" i="3"/>
  <c r="CP37" i="3"/>
  <c r="CP38" i="3"/>
  <c r="CP39" i="3"/>
  <c r="CP40" i="3"/>
  <c r="CP42" i="3"/>
  <c r="CP43" i="3"/>
  <c r="CP44" i="3"/>
  <c r="CP45" i="3"/>
  <c r="CP46" i="3"/>
  <c r="CP48" i="3"/>
  <c r="CP49" i="3"/>
  <c r="CP50" i="3"/>
  <c r="CP51" i="3"/>
  <c r="CP52" i="3"/>
  <c r="CP53" i="3"/>
  <c r="CP54" i="3"/>
  <c r="CP56" i="3"/>
  <c r="CP57" i="3"/>
  <c r="CP58" i="3"/>
  <c r="CP59" i="3"/>
  <c r="CP60" i="3"/>
  <c r="CP61" i="3"/>
  <c r="CP63" i="3"/>
  <c r="CP70" i="3"/>
  <c r="CP71" i="3"/>
  <c r="CP72" i="3"/>
  <c r="CP73" i="3"/>
  <c r="CP75" i="3"/>
  <c r="CP80" i="3"/>
  <c r="CP84" i="3"/>
  <c r="CP85" i="3"/>
  <c r="CP86" i="3"/>
  <c r="CP87" i="3"/>
  <c r="CP88" i="3"/>
  <c r="CP91" i="3"/>
  <c r="CP92" i="3"/>
  <c r="CP93" i="3"/>
  <c r="CP94" i="3"/>
  <c r="CP96" i="3"/>
  <c r="CP97" i="3"/>
  <c r="CP98" i="3"/>
  <c r="CP99" i="3"/>
  <c r="CP101" i="3"/>
  <c r="CP102" i="3"/>
  <c r="CP103" i="3"/>
  <c r="CP104" i="3"/>
  <c r="CP105" i="3"/>
  <c r="CP106" i="3"/>
  <c r="CP108" i="3"/>
  <c r="CP109" i="3"/>
  <c r="CP110" i="3"/>
  <c r="CP111" i="3"/>
  <c r="CP112" i="3"/>
  <c r="CP113" i="3"/>
  <c r="CP115" i="3"/>
  <c r="CP117" i="3"/>
  <c r="CP118" i="3"/>
  <c r="CP120" i="3"/>
  <c r="CP122" i="3"/>
  <c r="CP123" i="3"/>
  <c r="CP124" i="3"/>
  <c r="CP125" i="3"/>
  <c r="CP126" i="3"/>
  <c r="CP127" i="3"/>
  <c r="CP128" i="3"/>
  <c r="CP129" i="3"/>
  <c r="CP138" i="3"/>
  <c r="CO6" i="3"/>
  <c r="CO7" i="3"/>
  <c r="CO8" i="3"/>
  <c r="CO9" i="3"/>
  <c r="CO11" i="3"/>
  <c r="CO12" i="3"/>
  <c r="CO13" i="3"/>
  <c r="CO14" i="3"/>
  <c r="CO15" i="3"/>
  <c r="CO16" i="3"/>
  <c r="CO18" i="3"/>
  <c r="CO19" i="3"/>
  <c r="CO20" i="3"/>
  <c r="CO21" i="3"/>
  <c r="CO22" i="3"/>
  <c r="CO24" i="3"/>
  <c r="CO25" i="3"/>
  <c r="CO26" i="3"/>
  <c r="CO27" i="3"/>
  <c r="CO28" i="3"/>
  <c r="CO30" i="3"/>
  <c r="CO31" i="3"/>
  <c r="CO32" i="3"/>
  <c r="CO33" i="3"/>
  <c r="CO34" i="3"/>
  <c r="CO35" i="3"/>
  <c r="CO36" i="3"/>
  <c r="CO37" i="3"/>
  <c r="CO38" i="3"/>
  <c r="CO39" i="3"/>
  <c r="CO40" i="3"/>
  <c r="CO42" i="3"/>
  <c r="CO43" i="3"/>
  <c r="CO44" i="3"/>
  <c r="CO45" i="3"/>
  <c r="CO46" i="3"/>
  <c r="CO48" i="3"/>
  <c r="CO49" i="3"/>
  <c r="CO50" i="3"/>
  <c r="CO51" i="3"/>
  <c r="CO52" i="3"/>
  <c r="CO53" i="3"/>
  <c r="CO54" i="3"/>
  <c r="CO56" i="3"/>
  <c r="CO57" i="3"/>
  <c r="CO58" i="3"/>
  <c r="CO59" i="3"/>
  <c r="CO60" i="3"/>
  <c r="CO61" i="3"/>
  <c r="CO63" i="3"/>
  <c r="CO69" i="3"/>
  <c r="CO70" i="3"/>
  <c r="CO71" i="3"/>
  <c r="CO72" i="3"/>
  <c r="CO73" i="3"/>
  <c r="CO75" i="3"/>
  <c r="CO80" i="3"/>
  <c r="CO84" i="3"/>
  <c r="CO85" i="3"/>
  <c r="CO86" i="3"/>
  <c r="CO87" i="3"/>
  <c r="CO88" i="3"/>
  <c r="CO90" i="3"/>
  <c r="CO91" i="3"/>
  <c r="CO92" i="3"/>
  <c r="CO93" i="3"/>
  <c r="CO94" i="3"/>
  <c r="CO96" i="3"/>
  <c r="CO97" i="3"/>
  <c r="CO98" i="3"/>
  <c r="CO99" i="3"/>
  <c r="CO101" i="3"/>
  <c r="CO102" i="3"/>
  <c r="CO103" i="3"/>
  <c r="CO104" i="3"/>
  <c r="CO105" i="3"/>
  <c r="CO106" i="3"/>
  <c r="CO108" i="3"/>
  <c r="CO109" i="3"/>
  <c r="CO110" i="3"/>
  <c r="CO111" i="3"/>
  <c r="CO112" i="3"/>
  <c r="CO113" i="3"/>
  <c r="CO115" i="3"/>
  <c r="CO116" i="3"/>
  <c r="CO117" i="3"/>
  <c r="CO118" i="3"/>
  <c r="CO119" i="3"/>
  <c r="CO120" i="3"/>
  <c r="CO122" i="3"/>
  <c r="CO123" i="3"/>
  <c r="CO124" i="3"/>
  <c r="CO125" i="3"/>
  <c r="CO126" i="3"/>
  <c r="CO127" i="3"/>
  <c r="CO128" i="3"/>
  <c r="CO129" i="3"/>
  <c r="CO138" i="3"/>
  <c r="CU137" i="3"/>
  <c r="CT130" i="3"/>
  <c r="CU130" i="3"/>
  <c r="CU114" i="3"/>
  <c r="CT100" i="3"/>
  <c r="CU100" i="3"/>
  <c r="CT83" i="3"/>
  <c r="CU83" i="3"/>
  <c r="CT79" i="3"/>
  <c r="CU79" i="3"/>
  <c r="CT74" i="3"/>
  <c r="CU74" i="3"/>
  <c r="CT68" i="3"/>
  <c r="CU68" i="3"/>
  <c r="CT62" i="3"/>
  <c r="CU62" i="3"/>
  <c r="CU23" i="3"/>
  <c r="CT17" i="3"/>
  <c r="CT23" i="3" l="1"/>
  <c r="CU17" i="3"/>
  <c r="CU5" i="3"/>
  <c r="CU29" i="3"/>
  <c r="CK68" i="3"/>
  <c r="CP89" i="3"/>
  <c r="CJ29" i="3"/>
  <c r="CT29" i="3"/>
  <c r="DJ144" i="3"/>
  <c r="CU55" i="3"/>
  <c r="CU41" i="3"/>
  <c r="CU107" i="3"/>
  <c r="CT107" i="3"/>
  <c r="CU95" i="3"/>
  <c r="CU89" i="3"/>
  <c r="AU62" i="3"/>
  <c r="CT95" i="3"/>
  <c r="AW82" i="3"/>
  <c r="AW78" i="3"/>
  <c r="CT89" i="3"/>
  <c r="CT41" i="3"/>
  <c r="CT55" i="3"/>
  <c r="CJ89" i="3"/>
  <c r="CJ83" i="3"/>
  <c r="CJ74" i="3"/>
  <c r="CJ47" i="3"/>
  <c r="CT114" i="3"/>
  <c r="CJ114" i="3"/>
  <c r="CT137" i="3"/>
  <c r="CJ137" i="3"/>
  <c r="CJ130" i="3"/>
  <c r="CJ121" i="3"/>
  <c r="CJ107" i="3"/>
  <c r="CJ100" i="3"/>
  <c r="CJ95" i="3"/>
  <c r="CO83" i="3"/>
  <c r="CJ79" i="3"/>
  <c r="CJ68" i="3"/>
  <c r="CJ62" i="3"/>
  <c r="CO55" i="3"/>
  <c r="CJ55" i="3"/>
  <c r="CJ41" i="3"/>
  <c r="CJ23" i="3"/>
  <c r="CJ17" i="3"/>
  <c r="CJ10" i="3"/>
  <c r="X144" i="3"/>
  <c r="CO95" i="3"/>
  <c r="CO23" i="3"/>
  <c r="CO17" i="3"/>
  <c r="DD144" i="3"/>
  <c r="CO107" i="3"/>
  <c r="CO137" i="3"/>
  <c r="CO29" i="3"/>
  <c r="DQ144" i="3"/>
  <c r="DE144" i="3"/>
  <c r="CT121" i="3"/>
  <c r="CT47" i="3"/>
  <c r="CT10" i="3"/>
  <c r="CT144" i="3"/>
  <c r="CU144" i="3"/>
  <c r="CO130" i="3"/>
  <c r="CO121" i="3"/>
  <c r="CO114" i="3"/>
  <c r="CO100" i="3"/>
  <c r="CO89" i="3"/>
  <c r="CO79" i="3"/>
  <c r="CO74" i="3"/>
  <c r="CO68" i="3"/>
  <c r="CO62" i="3"/>
  <c r="CO47" i="3"/>
  <c r="CO41" i="3"/>
  <c r="CO10" i="3"/>
  <c r="CO5" i="3"/>
  <c r="CE144" i="3"/>
  <c r="CU47" i="3"/>
  <c r="CU121" i="3"/>
  <c r="CP17" i="3"/>
  <c r="CP47" i="3"/>
  <c r="CP62" i="3"/>
  <c r="CP74" i="3"/>
  <c r="CP83" i="3"/>
  <c r="CP95" i="3"/>
  <c r="CP107" i="3"/>
  <c r="CP121" i="3"/>
  <c r="CP137" i="3"/>
  <c r="CP10" i="3"/>
  <c r="CP23" i="3"/>
  <c r="CP41" i="3"/>
  <c r="CP55" i="3"/>
  <c r="CP79" i="3"/>
  <c r="CP100" i="3"/>
  <c r="CP114" i="3"/>
  <c r="CP130" i="3"/>
  <c r="DR144" i="3"/>
  <c r="BF144" i="3"/>
  <c r="BG144" i="3"/>
  <c r="BA144" i="3"/>
  <c r="AL144" i="3"/>
  <c r="AM144" i="3"/>
  <c r="AB144" i="3"/>
  <c r="AC144" i="3"/>
  <c r="CP29" i="3"/>
  <c r="S144" i="3"/>
  <c r="CP5" i="3"/>
  <c r="DM144" i="3"/>
  <c r="DI144" i="3"/>
  <c r="CP144" i="3"/>
  <c r="CO144" i="3"/>
  <c r="CK144" i="3"/>
  <c r="CJ144" i="3"/>
  <c r="CF144" i="3"/>
  <c r="BZ144" i="3"/>
  <c r="CA144" i="3"/>
  <c r="BQ144" i="3"/>
  <c r="BP144" i="3"/>
  <c r="BK144" i="3"/>
  <c r="BL144" i="3"/>
  <c r="BB144" i="3"/>
  <c r="AR144" i="3"/>
  <c r="AQ144" i="3"/>
  <c r="AH144" i="3"/>
  <c r="AG144" i="3"/>
  <c r="W144" i="3"/>
  <c r="R144" i="3"/>
  <c r="CU10" i="3"/>
  <c r="CT5" i="3"/>
  <c r="DI28" i="3"/>
  <c r="DJ27" i="3"/>
  <c r="DJ28" i="3"/>
  <c r="DJ84" i="3"/>
  <c r="DJ96" i="3"/>
  <c r="DJ109" i="3"/>
  <c r="DJ110" i="3"/>
  <c r="DJ111" i="3"/>
  <c r="DJ112" i="3"/>
  <c r="DJ113" i="3"/>
  <c r="DJ116" i="3"/>
  <c r="DJ117" i="3"/>
  <c r="DJ118" i="3"/>
  <c r="DJ119" i="3"/>
  <c r="DJ127" i="3"/>
  <c r="CE15" i="3"/>
  <c r="CE16" i="3"/>
  <c r="CE44" i="3"/>
  <c r="CU142" i="3" l="1"/>
  <c r="CP142" i="3"/>
  <c r="CO142" i="3"/>
  <c r="CT142" i="3"/>
  <c r="BZ67" i="3" l="1"/>
  <c r="W27" i="3" l="1"/>
  <c r="AT137" i="3" l="1"/>
  <c r="AT121" i="3"/>
  <c r="AU121" i="3"/>
  <c r="AU114" i="3"/>
  <c r="AU107" i="3"/>
  <c r="AV141" i="3"/>
  <c r="AV140" i="3"/>
  <c r="AV139" i="3"/>
  <c r="AW141" i="3"/>
  <c r="AW140" i="3"/>
  <c r="AU144" i="3"/>
  <c r="DM6" i="3"/>
  <c r="DM8" i="3"/>
  <c r="DM9" i="3"/>
  <c r="DM11" i="3"/>
  <c r="DM12" i="3"/>
  <c r="DM13" i="3"/>
  <c r="DM14" i="3"/>
  <c r="DM15" i="3"/>
  <c r="DM16" i="3"/>
  <c r="DM18" i="3"/>
  <c r="DM19" i="3"/>
  <c r="DM20" i="3"/>
  <c r="DM22" i="3"/>
  <c r="DM24" i="3"/>
  <c r="DM25" i="3"/>
  <c r="DM26" i="3"/>
  <c r="DM28" i="3"/>
  <c r="DM30" i="3"/>
  <c r="DM34" i="3"/>
  <c r="DM35" i="3"/>
  <c r="DM36" i="3"/>
  <c r="DM42" i="3"/>
  <c r="DM43" i="3"/>
  <c r="DM44" i="3"/>
  <c r="DM45" i="3"/>
  <c r="DM46" i="3"/>
  <c r="DM48" i="3"/>
  <c r="DM49" i="3"/>
  <c r="DM50" i="3"/>
  <c r="DM51" i="3"/>
  <c r="DM53" i="3"/>
  <c r="DM54" i="3"/>
  <c r="DM56" i="3"/>
  <c r="DM57" i="3"/>
  <c r="DM58" i="3"/>
  <c r="DM59" i="3"/>
  <c r="DM60" i="3"/>
  <c r="DM63" i="3"/>
  <c r="DM69" i="3"/>
  <c r="DM70" i="3"/>
  <c r="DM71" i="3"/>
  <c r="DM72" i="3"/>
  <c r="DM73" i="3"/>
  <c r="DM75" i="3"/>
  <c r="DM84" i="3"/>
  <c r="DM85" i="3"/>
  <c r="DM86" i="3"/>
  <c r="DM87" i="3"/>
  <c r="DM88" i="3"/>
  <c r="DM90" i="3"/>
  <c r="DM91" i="3"/>
  <c r="DM93" i="3"/>
  <c r="DM94" i="3"/>
  <c r="DM96" i="3"/>
  <c r="DM97" i="3"/>
  <c r="DM103" i="3"/>
  <c r="DM104" i="3"/>
  <c r="DM105" i="3"/>
  <c r="DM106" i="3"/>
  <c r="DM108" i="3"/>
  <c r="DM109" i="3"/>
  <c r="DM110" i="3"/>
  <c r="DM111" i="3"/>
  <c r="DM112" i="3"/>
  <c r="DM113" i="3"/>
  <c r="DM115" i="3"/>
  <c r="DM116" i="3"/>
  <c r="DM117" i="3"/>
  <c r="DM118" i="3"/>
  <c r="DM119" i="3"/>
  <c r="DM120" i="3"/>
  <c r="DM128" i="3"/>
  <c r="DM129" i="3"/>
  <c r="DR6" i="3"/>
  <c r="DR7" i="3"/>
  <c r="DR8" i="3"/>
  <c r="DR9" i="3"/>
  <c r="DR11" i="3"/>
  <c r="DR12" i="3"/>
  <c r="DR13" i="3"/>
  <c r="DR14" i="3"/>
  <c r="DR15" i="3"/>
  <c r="DR16" i="3"/>
  <c r="DR18" i="3"/>
  <c r="DR19" i="3"/>
  <c r="DR20" i="3"/>
  <c r="DR21" i="3"/>
  <c r="DR22" i="3"/>
  <c r="DR24" i="3"/>
  <c r="DR25" i="3"/>
  <c r="DR27" i="3"/>
  <c r="DR28" i="3"/>
  <c r="DR30" i="3"/>
  <c r="DR31" i="3"/>
  <c r="DR32" i="3"/>
  <c r="DR33" i="3"/>
  <c r="DR34" i="3"/>
  <c r="DR35" i="3"/>
  <c r="DR36" i="3"/>
  <c r="DR37" i="3"/>
  <c r="DR38" i="3"/>
  <c r="DR39" i="3"/>
  <c r="DR40" i="3"/>
  <c r="DR42" i="3"/>
  <c r="DR43" i="3"/>
  <c r="DR44" i="3"/>
  <c r="DR45" i="3"/>
  <c r="DR46" i="3"/>
  <c r="DR48" i="3"/>
  <c r="DR49" i="3"/>
  <c r="DR50" i="3"/>
  <c r="DR51" i="3"/>
  <c r="DR52" i="3"/>
  <c r="DR53" i="3"/>
  <c r="DR54" i="3"/>
  <c r="DR63" i="3"/>
  <c r="DR69" i="3"/>
  <c r="DR70" i="3"/>
  <c r="DR71" i="3"/>
  <c r="DR72" i="3"/>
  <c r="DR73" i="3"/>
  <c r="DR75" i="3"/>
  <c r="DR80" i="3"/>
  <c r="DR84" i="3"/>
  <c r="DR85" i="3"/>
  <c r="DR86" i="3"/>
  <c r="DR88" i="3"/>
  <c r="DR90" i="3"/>
  <c r="DR91" i="3"/>
  <c r="DR92" i="3"/>
  <c r="DR93" i="3"/>
  <c r="DR94" i="3"/>
  <c r="DR96" i="3"/>
  <c r="DR97" i="3"/>
  <c r="DR98" i="3"/>
  <c r="DR99" i="3"/>
  <c r="DR103" i="3"/>
  <c r="DR104" i="3"/>
  <c r="DR105" i="3"/>
  <c r="DR106" i="3"/>
  <c r="DR113" i="3"/>
  <c r="DR115" i="3"/>
  <c r="DR116" i="3"/>
  <c r="DR117" i="3"/>
  <c r="DR118" i="3"/>
  <c r="DR119" i="3"/>
  <c r="DR120" i="3"/>
  <c r="DR138" i="3"/>
  <c r="DJ6" i="3"/>
  <c r="DJ7" i="3"/>
  <c r="DJ8" i="3"/>
  <c r="DJ9" i="3"/>
  <c r="DJ11" i="3"/>
  <c r="DJ12" i="3"/>
  <c r="DJ13" i="3"/>
  <c r="DJ14" i="3"/>
  <c r="DJ15" i="3"/>
  <c r="DJ16" i="3"/>
  <c r="DJ18" i="3"/>
  <c r="DJ19" i="3"/>
  <c r="DJ20" i="3"/>
  <c r="DJ21" i="3"/>
  <c r="DJ22" i="3"/>
  <c r="DJ24" i="3"/>
  <c r="DJ25" i="3"/>
  <c r="DJ26" i="3"/>
  <c r="DJ30" i="3"/>
  <c r="DJ31" i="3"/>
  <c r="DJ32" i="3"/>
  <c r="DJ33" i="3"/>
  <c r="DJ34" i="3"/>
  <c r="DJ35" i="3"/>
  <c r="DJ36" i="3"/>
  <c r="DJ37" i="3"/>
  <c r="DJ38" i="3"/>
  <c r="DJ39" i="3"/>
  <c r="DJ40" i="3"/>
  <c r="DJ42" i="3"/>
  <c r="DJ43" i="3"/>
  <c r="DJ44" i="3"/>
  <c r="DJ45" i="3"/>
  <c r="DJ46" i="3"/>
  <c r="DJ49" i="3"/>
  <c r="DJ51" i="3"/>
  <c r="DJ52" i="3"/>
  <c r="DJ53" i="3"/>
  <c r="DJ54" i="3"/>
  <c r="DJ56" i="3"/>
  <c r="DJ57" i="3"/>
  <c r="DJ58" i="3"/>
  <c r="DJ59" i="3"/>
  <c r="DJ60" i="3"/>
  <c r="DJ61" i="3"/>
  <c r="DJ63" i="3"/>
  <c r="DJ69" i="3"/>
  <c r="DJ70" i="3"/>
  <c r="DJ71" i="3"/>
  <c r="DJ72" i="3"/>
  <c r="DJ73" i="3"/>
  <c r="DJ75" i="3"/>
  <c r="DJ80" i="3"/>
  <c r="DJ85" i="3"/>
  <c r="DJ86" i="3"/>
  <c r="DJ87" i="3"/>
  <c r="DJ88" i="3"/>
  <c r="DJ90" i="3"/>
  <c r="DJ91" i="3"/>
  <c r="DJ92" i="3"/>
  <c r="DJ93" i="3"/>
  <c r="DJ94" i="3"/>
  <c r="DJ97" i="3"/>
  <c r="DJ98" i="3"/>
  <c r="DJ99" i="3"/>
  <c r="DJ101" i="3"/>
  <c r="DJ102" i="3"/>
  <c r="DJ103" i="3"/>
  <c r="DJ104" i="3"/>
  <c r="DJ105" i="3"/>
  <c r="DJ106" i="3"/>
  <c r="DJ108" i="3"/>
  <c r="DJ120" i="3"/>
  <c r="DJ122" i="3"/>
  <c r="DJ123" i="3"/>
  <c r="DJ124" i="3"/>
  <c r="DJ125" i="3"/>
  <c r="DJ126" i="3"/>
  <c r="DJ129" i="3"/>
  <c r="DJ138" i="3"/>
  <c r="DE6" i="3"/>
  <c r="DE7" i="3"/>
  <c r="DE8" i="3"/>
  <c r="DE9" i="3"/>
  <c r="DE11" i="3"/>
  <c r="DE12" i="3"/>
  <c r="DE13" i="3"/>
  <c r="DE14" i="3"/>
  <c r="DE15" i="3"/>
  <c r="DE16" i="3"/>
  <c r="DE18" i="3"/>
  <c r="DE19" i="3"/>
  <c r="DE20" i="3"/>
  <c r="DE21" i="3"/>
  <c r="DE22" i="3"/>
  <c r="DE24" i="3"/>
  <c r="DE25" i="3"/>
  <c r="DE26" i="3"/>
  <c r="DE27" i="3"/>
  <c r="DE28" i="3"/>
  <c r="DE30" i="3"/>
  <c r="DE31" i="3"/>
  <c r="DE32" i="3"/>
  <c r="DE33" i="3"/>
  <c r="DE34" i="3"/>
  <c r="DE35" i="3"/>
  <c r="DE36" i="3"/>
  <c r="DE37" i="3"/>
  <c r="DE38" i="3"/>
  <c r="DE39" i="3"/>
  <c r="DE40" i="3"/>
  <c r="DE42" i="3"/>
  <c r="DE43" i="3"/>
  <c r="DE44" i="3"/>
  <c r="DE45" i="3"/>
  <c r="DE46" i="3"/>
  <c r="DE48" i="3"/>
  <c r="DE49" i="3"/>
  <c r="DE50" i="3"/>
  <c r="DE51" i="3"/>
  <c r="DE52" i="3"/>
  <c r="DE53" i="3"/>
  <c r="DE54" i="3"/>
  <c r="DE56" i="3"/>
  <c r="DE57" i="3"/>
  <c r="DE58" i="3"/>
  <c r="DE59" i="3"/>
  <c r="DE60" i="3"/>
  <c r="DE61" i="3"/>
  <c r="DE63" i="3"/>
  <c r="DE69" i="3"/>
  <c r="DE70" i="3"/>
  <c r="DE71" i="3"/>
  <c r="DE72" i="3"/>
  <c r="DE73" i="3"/>
  <c r="DE75" i="3"/>
  <c r="DE80" i="3"/>
  <c r="DE84" i="3"/>
  <c r="DE85" i="3"/>
  <c r="DE86" i="3"/>
  <c r="DE87" i="3"/>
  <c r="DE88" i="3"/>
  <c r="DE90" i="3"/>
  <c r="DE91" i="3"/>
  <c r="DE92" i="3"/>
  <c r="DE93" i="3"/>
  <c r="DE94" i="3"/>
  <c r="DE96" i="3"/>
  <c r="DE97" i="3"/>
  <c r="DE98" i="3"/>
  <c r="DE99" i="3"/>
  <c r="DE101" i="3"/>
  <c r="DE102" i="3"/>
  <c r="DE103" i="3"/>
  <c r="DE104" i="3"/>
  <c r="DE105" i="3"/>
  <c r="DE106" i="3"/>
  <c r="DE108" i="3"/>
  <c r="DE109" i="3"/>
  <c r="DE110" i="3"/>
  <c r="DE111" i="3"/>
  <c r="DE112" i="3"/>
  <c r="DE113" i="3"/>
  <c r="DE115" i="3"/>
  <c r="DE116" i="3"/>
  <c r="DE117" i="3"/>
  <c r="DE118" i="3"/>
  <c r="DE119" i="3"/>
  <c r="DE120" i="3"/>
  <c r="DE122" i="3"/>
  <c r="DE123" i="3"/>
  <c r="DE124" i="3"/>
  <c r="DE125" i="3"/>
  <c r="DE126" i="3"/>
  <c r="DE127" i="3"/>
  <c r="DE128" i="3"/>
  <c r="DE129" i="3"/>
  <c r="DE138" i="3"/>
  <c r="CK7" i="3"/>
  <c r="CK8" i="3"/>
  <c r="CK9" i="3"/>
  <c r="CK11" i="3"/>
  <c r="CK12" i="3"/>
  <c r="CK13" i="3"/>
  <c r="CK14" i="3"/>
  <c r="CK15" i="3"/>
  <c r="CK16" i="3"/>
  <c r="CK24" i="3"/>
  <c r="CK25" i="3"/>
  <c r="CK26" i="3"/>
  <c r="CK27" i="3"/>
  <c r="CK28" i="3"/>
  <c r="CK30" i="3"/>
  <c r="CK31" i="3"/>
  <c r="CK32" i="3"/>
  <c r="CK33" i="3"/>
  <c r="CK34" i="3"/>
  <c r="CK35" i="3"/>
  <c r="CK36" i="3"/>
  <c r="CK37" i="3"/>
  <c r="CK38" i="3"/>
  <c r="CK39" i="3"/>
  <c r="CK40" i="3"/>
  <c r="CK42" i="3"/>
  <c r="CK43" i="3"/>
  <c r="CK44" i="3"/>
  <c r="CK45" i="3"/>
  <c r="CK46" i="3"/>
  <c r="CK48" i="3"/>
  <c r="CK49" i="3"/>
  <c r="CK50" i="3"/>
  <c r="CK51" i="3"/>
  <c r="CK52" i="3"/>
  <c r="CK53" i="3"/>
  <c r="CK54" i="3"/>
  <c r="CK56" i="3"/>
  <c r="CK57" i="3"/>
  <c r="CK58" i="3"/>
  <c r="CK59" i="3"/>
  <c r="CK60" i="3"/>
  <c r="CK61" i="3"/>
  <c r="CK63" i="3"/>
  <c r="CK70" i="3"/>
  <c r="CK71" i="3"/>
  <c r="CK72" i="3"/>
  <c r="CK73" i="3"/>
  <c r="CK75" i="3"/>
  <c r="CK80" i="3"/>
  <c r="CK84" i="3"/>
  <c r="CK85" i="3"/>
  <c r="CK86" i="3"/>
  <c r="CK87" i="3"/>
  <c r="CK88" i="3"/>
  <c r="CK101" i="3"/>
  <c r="CK102" i="3"/>
  <c r="CK103" i="3"/>
  <c r="CK104" i="3"/>
  <c r="CK105" i="3"/>
  <c r="CK106" i="3"/>
  <c r="CK108" i="3"/>
  <c r="CK109" i="3"/>
  <c r="CK110" i="3"/>
  <c r="CK111" i="3"/>
  <c r="CK112" i="3"/>
  <c r="CK113" i="3"/>
  <c r="CK115" i="3"/>
  <c r="CK116" i="3"/>
  <c r="CK117" i="3"/>
  <c r="CK118" i="3"/>
  <c r="CK120" i="3"/>
  <c r="CK122" i="3"/>
  <c r="CK124" i="3"/>
  <c r="CK125" i="3"/>
  <c r="CK126" i="3"/>
  <c r="CK127" i="3"/>
  <c r="CK128" i="3"/>
  <c r="CK129" i="3"/>
  <c r="CK138" i="3"/>
  <c r="CF6" i="3"/>
  <c r="CF7" i="3"/>
  <c r="CF8" i="3"/>
  <c r="CF9" i="3"/>
  <c r="CF11" i="3"/>
  <c r="CF12" i="3"/>
  <c r="CF13" i="3"/>
  <c r="CF14" i="3"/>
  <c r="CF15" i="3"/>
  <c r="CF16" i="3"/>
  <c r="CF18" i="3"/>
  <c r="CF19" i="3"/>
  <c r="CF20" i="3"/>
  <c r="CF21" i="3"/>
  <c r="CF22" i="3"/>
  <c r="CF24" i="3"/>
  <c r="CF25" i="3"/>
  <c r="CF26" i="3"/>
  <c r="CF27" i="3"/>
  <c r="CF28" i="3"/>
  <c r="CF30" i="3"/>
  <c r="CF31" i="3"/>
  <c r="CF32" i="3"/>
  <c r="CF33" i="3"/>
  <c r="CF34" i="3"/>
  <c r="CF35" i="3"/>
  <c r="AT35" i="3" s="1"/>
  <c r="E35" i="3" s="1"/>
  <c r="CF36" i="3"/>
  <c r="AT36" i="3" s="1"/>
  <c r="E36" i="3" s="1"/>
  <c r="CF40" i="3"/>
  <c r="CF42" i="3"/>
  <c r="CF43" i="3"/>
  <c r="CF44" i="3"/>
  <c r="CF45" i="3"/>
  <c r="CF46" i="3"/>
  <c r="CF48" i="3"/>
  <c r="CF49" i="3"/>
  <c r="CF50" i="3"/>
  <c r="CF51" i="3"/>
  <c r="CF52" i="3"/>
  <c r="CF53" i="3"/>
  <c r="CF54" i="3"/>
  <c r="CF56" i="3"/>
  <c r="CF57" i="3"/>
  <c r="CF58" i="3"/>
  <c r="CF59" i="3"/>
  <c r="CF60" i="3"/>
  <c r="CF61" i="3"/>
  <c r="CF63" i="3"/>
  <c r="CF69" i="3"/>
  <c r="CF70" i="3"/>
  <c r="CF71" i="3"/>
  <c r="CF72" i="3"/>
  <c r="CF73" i="3"/>
  <c r="CF75" i="3"/>
  <c r="CF80" i="3"/>
  <c r="CF84" i="3"/>
  <c r="CF85" i="3"/>
  <c r="CF86" i="3"/>
  <c r="CF87" i="3"/>
  <c r="CF91" i="3"/>
  <c r="CF92" i="3"/>
  <c r="CF93" i="3"/>
  <c r="CF94" i="3"/>
  <c r="CF97" i="3"/>
  <c r="CF98" i="3"/>
  <c r="CF99" i="3"/>
  <c r="CF101" i="3"/>
  <c r="CF102" i="3"/>
  <c r="CF103" i="3"/>
  <c r="CF104" i="3"/>
  <c r="CF105" i="3"/>
  <c r="CF106" i="3"/>
  <c r="CF108" i="3"/>
  <c r="CF109" i="3"/>
  <c r="CF110" i="3"/>
  <c r="CF112" i="3"/>
  <c r="CF113" i="3"/>
  <c r="CF115" i="3"/>
  <c r="CF116" i="3"/>
  <c r="CF117" i="3"/>
  <c r="CF118" i="3"/>
  <c r="CF119" i="3"/>
  <c r="CF120" i="3"/>
  <c r="CF122" i="3"/>
  <c r="CF123" i="3"/>
  <c r="CF124" i="3"/>
  <c r="CF125" i="3"/>
  <c r="CF126" i="3"/>
  <c r="CF127" i="3"/>
  <c r="CF128" i="3"/>
  <c r="CF129" i="3"/>
  <c r="CF138" i="3"/>
  <c r="CA6" i="3"/>
  <c r="CA7" i="3"/>
  <c r="CA8" i="3"/>
  <c r="CA11" i="3"/>
  <c r="CA12" i="3"/>
  <c r="CA13" i="3"/>
  <c r="CA14" i="3"/>
  <c r="CA15" i="3"/>
  <c r="CA16" i="3"/>
  <c r="CA18" i="3"/>
  <c r="CA19" i="3"/>
  <c r="CA20" i="3"/>
  <c r="CA21" i="3"/>
  <c r="CA22" i="3"/>
  <c r="CA24" i="3"/>
  <c r="CA25" i="3"/>
  <c r="CA26" i="3"/>
  <c r="CA27" i="3"/>
  <c r="CA28" i="3"/>
  <c r="CA30" i="3"/>
  <c r="CA31" i="3"/>
  <c r="CA32" i="3"/>
  <c r="CA33" i="3"/>
  <c r="CA36" i="3"/>
  <c r="CA37" i="3"/>
  <c r="CA38" i="3"/>
  <c r="CA39" i="3"/>
  <c r="CA40" i="3"/>
  <c r="CA42" i="3"/>
  <c r="CA43" i="3"/>
  <c r="CA44" i="3"/>
  <c r="CA46" i="3"/>
  <c r="CA48" i="3"/>
  <c r="CA49" i="3"/>
  <c r="CA50" i="3"/>
  <c r="CA51" i="3"/>
  <c r="CA52" i="3"/>
  <c r="CA53" i="3"/>
  <c r="CA54" i="3"/>
  <c r="CA56" i="3"/>
  <c r="CA57" i="3"/>
  <c r="CA58" i="3"/>
  <c r="CA59" i="3"/>
  <c r="CA60" i="3"/>
  <c r="CA63" i="3"/>
  <c r="CA69" i="3"/>
  <c r="CA70" i="3"/>
  <c r="CA71" i="3"/>
  <c r="CA72" i="3"/>
  <c r="CA73" i="3"/>
  <c r="CA75" i="3"/>
  <c r="CA80" i="3"/>
  <c r="CA84" i="3"/>
  <c r="CA85" i="3"/>
  <c r="CA86" i="3"/>
  <c r="CA87" i="3"/>
  <c r="CA88" i="3"/>
  <c r="CA90" i="3"/>
  <c r="CA91" i="3"/>
  <c r="CA92" i="3"/>
  <c r="CA93" i="3"/>
  <c r="CA94" i="3"/>
  <c r="CA96" i="3"/>
  <c r="CA97" i="3"/>
  <c r="CA98" i="3"/>
  <c r="CA99" i="3"/>
  <c r="CA101" i="3"/>
  <c r="CA102" i="3"/>
  <c r="CA103" i="3"/>
  <c r="CA104" i="3"/>
  <c r="CA105" i="3"/>
  <c r="CA106" i="3"/>
  <c r="CA108" i="3"/>
  <c r="CA109" i="3"/>
  <c r="CA110" i="3"/>
  <c r="CA111" i="3"/>
  <c r="CA112" i="3"/>
  <c r="CA113" i="3"/>
  <c r="CA115" i="3"/>
  <c r="CA116" i="3"/>
  <c r="CA118" i="3"/>
  <c r="CA119" i="3"/>
  <c r="CA120" i="3"/>
  <c r="CA122" i="3"/>
  <c r="CA123" i="3"/>
  <c r="CA124" i="3"/>
  <c r="CA125" i="3"/>
  <c r="CA126" i="3"/>
  <c r="CA127" i="3"/>
  <c r="CA128" i="3"/>
  <c r="CA129" i="3"/>
  <c r="CA138" i="3"/>
  <c r="BV7" i="3"/>
  <c r="BV8" i="3"/>
  <c r="BV11" i="3"/>
  <c r="BV12" i="3"/>
  <c r="BV13" i="3"/>
  <c r="BV14" i="3"/>
  <c r="BV15" i="3"/>
  <c r="BV16" i="3"/>
  <c r="BV19" i="3"/>
  <c r="BV20" i="3"/>
  <c r="BV21" i="3"/>
  <c r="BV22" i="3"/>
  <c r="BV24" i="3"/>
  <c r="BV25" i="3"/>
  <c r="BV26" i="3"/>
  <c r="BV27" i="3"/>
  <c r="BV28" i="3"/>
  <c r="BV30" i="3"/>
  <c r="BV31" i="3"/>
  <c r="BV32" i="3"/>
  <c r="BV33" i="3"/>
  <c r="BV34" i="3"/>
  <c r="BV35" i="3"/>
  <c r="BV36" i="3"/>
  <c r="BV37" i="3"/>
  <c r="BV38" i="3"/>
  <c r="BV39" i="3"/>
  <c r="BV40" i="3"/>
  <c r="BV42" i="3"/>
  <c r="BV43" i="3"/>
  <c r="BV44" i="3"/>
  <c r="BV45" i="3"/>
  <c r="BV46" i="3"/>
  <c r="BV48" i="3"/>
  <c r="BV49" i="3"/>
  <c r="BV50" i="3"/>
  <c r="BV51" i="3"/>
  <c r="BV52" i="3"/>
  <c r="BV53" i="3"/>
  <c r="BV54" i="3"/>
  <c r="BV56" i="3"/>
  <c r="BV57" i="3"/>
  <c r="BV58" i="3"/>
  <c r="BV59" i="3"/>
  <c r="BV60" i="3"/>
  <c r="BV61" i="3"/>
  <c r="BV63" i="3"/>
  <c r="BV69" i="3"/>
  <c r="BV70" i="3"/>
  <c r="BV71" i="3"/>
  <c r="BV72" i="3"/>
  <c r="BV73" i="3"/>
  <c r="BV75" i="3"/>
  <c r="BV80" i="3"/>
  <c r="BV84" i="3"/>
  <c r="BV86" i="3"/>
  <c r="BV87" i="3"/>
  <c r="BV88" i="3"/>
  <c r="BV91" i="3"/>
  <c r="BV92" i="3"/>
  <c r="BV93" i="3"/>
  <c r="BV94" i="3"/>
  <c r="BV96" i="3"/>
  <c r="BV97" i="3"/>
  <c r="BV99" i="3"/>
  <c r="BV101" i="3"/>
  <c r="BV102" i="3"/>
  <c r="BV103" i="3"/>
  <c r="BV104" i="3"/>
  <c r="BV105" i="3"/>
  <c r="BV106" i="3"/>
  <c r="BV108" i="3"/>
  <c r="BV109" i="3"/>
  <c r="BV110" i="3"/>
  <c r="BV111" i="3"/>
  <c r="BV112" i="3"/>
  <c r="BV113" i="3"/>
  <c r="BV115" i="3"/>
  <c r="BV116" i="3"/>
  <c r="BV117" i="3"/>
  <c r="BV118" i="3"/>
  <c r="BV120" i="3"/>
  <c r="BV122" i="3"/>
  <c r="BV123" i="3"/>
  <c r="BV124" i="3"/>
  <c r="BV125" i="3"/>
  <c r="BV126" i="3"/>
  <c r="BV127" i="3"/>
  <c r="BV128" i="3"/>
  <c r="BV129" i="3"/>
  <c r="BV138" i="3"/>
  <c r="BQ6" i="3"/>
  <c r="BQ7" i="3"/>
  <c r="BQ8" i="3"/>
  <c r="BQ9" i="3"/>
  <c r="BQ11" i="3"/>
  <c r="BQ12" i="3"/>
  <c r="BQ13" i="3"/>
  <c r="BQ14" i="3"/>
  <c r="BQ15" i="3"/>
  <c r="BQ16" i="3"/>
  <c r="BQ18" i="3"/>
  <c r="BQ19" i="3"/>
  <c r="BQ20" i="3"/>
  <c r="BQ21" i="3"/>
  <c r="BQ22" i="3"/>
  <c r="BQ24" i="3"/>
  <c r="BQ25" i="3"/>
  <c r="BQ26" i="3"/>
  <c r="BQ27" i="3"/>
  <c r="BQ28" i="3"/>
  <c r="BQ30" i="3"/>
  <c r="BQ31" i="3"/>
  <c r="BQ32" i="3"/>
  <c r="BQ33" i="3"/>
  <c r="BQ34" i="3"/>
  <c r="BQ36" i="3"/>
  <c r="BQ37" i="3"/>
  <c r="BQ39" i="3"/>
  <c r="BQ40" i="3"/>
  <c r="BQ42" i="3"/>
  <c r="BQ43" i="3"/>
  <c r="BQ44" i="3"/>
  <c r="BQ45" i="3"/>
  <c r="BQ46" i="3"/>
  <c r="BQ48" i="3"/>
  <c r="BQ49" i="3"/>
  <c r="BQ50" i="3"/>
  <c r="BQ51" i="3"/>
  <c r="BQ52" i="3"/>
  <c r="BQ53" i="3"/>
  <c r="BQ54" i="3"/>
  <c r="BQ56" i="3"/>
  <c r="BQ57" i="3"/>
  <c r="BQ58" i="3"/>
  <c r="BQ59" i="3"/>
  <c r="BQ60" i="3"/>
  <c r="BQ61" i="3"/>
  <c r="BQ63" i="3"/>
  <c r="BQ69" i="3"/>
  <c r="BQ70" i="3"/>
  <c r="BQ71" i="3"/>
  <c r="BQ72" i="3"/>
  <c r="BQ73" i="3"/>
  <c r="BQ75" i="3"/>
  <c r="BQ80" i="3"/>
  <c r="BQ84" i="3"/>
  <c r="BQ85" i="3"/>
  <c r="BQ86" i="3"/>
  <c r="BQ87" i="3"/>
  <c r="BQ88" i="3"/>
  <c r="BQ91" i="3"/>
  <c r="BQ92" i="3"/>
  <c r="BQ93" i="3"/>
  <c r="BQ94" i="3"/>
  <c r="BQ96" i="3"/>
  <c r="BQ97" i="3"/>
  <c r="BQ98" i="3"/>
  <c r="BQ99" i="3"/>
  <c r="BQ101" i="3"/>
  <c r="BQ102" i="3"/>
  <c r="BQ103" i="3"/>
  <c r="BQ104" i="3"/>
  <c r="BQ105" i="3"/>
  <c r="BQ106" i="3"/>
  <c r="BQ108" i="3"/>
  <c r="BQ109" i="3"/>
  <c r="BQ110" i="3"/>
  <c r="BQ111" i="3"/>
  <c r="BQ112" i="3"/>
  <c r="BQ113" i="3"/>
  <c r="BQ115" i="3"/>
  <c r="BQ116" i="3"/>
  <c r="BQ117" i="3"/>
  <c r="BQ118" i="3"/>
  <c r="BQ119" i="3"/>
  <c r="BQ120" i="3"/>
  <c r="BQ122" i="3"/>
  <c r="BQ123" i="3"/>
  <c r="BQ124" i="3"/>
  <c r="BQ125" i="3"/>
  <c r="BQ126" i="3"/>
  <c r="BQ127" i="3"/>
  <c r="BQ128" i="3"/>
  <c r="BQ129" i="3"/>
  <c r="BQ138" i="3"/>
  <c r="BL6" i="3"/>
  <c r="BL7" i="3"/>
  <c r="BL8" i="3"/>
  <c r="BL9" i="3"/>
  <c r="BL11" i="3"/>
  <c r="BL14" i="3"/>
  <c r="BL15" i="3"/>
  <c r="BL18" i="3"/>
  <c r="BL19" i="3"/>
  <c r="BL20" i="3"/>
  <c r="BL21" i="3"/>
  <c r="BL22" i="3"/>
  <c r="BL24" i="3"/>
  <c r="BL25" i="3"/>
  <c r="BL26" i="3"/>
  <c r="BL27" i="3"/>
  <c r="BL28" i="3"/>
  <c r="BL30" i="3"/>
  <c r="BL31" i="3"/>
  <c r="BL32" i="3"/>
  <c r="BL33" i="3"/>
  <c r="BL34" i="3"/>
  <c r="BL35" i="3"/>
  <c r="BL36" i="3"/>
  <c r="BL37" i="3"/>
  <c r="BL38" i="3"/>
  <c r="BL39" i="3"/>
  <c r="BL40" i="3"/>
  <c r="BL43" i="3"/>
  <c r="BL44" i="3"/>
  <c r="BL45" i="3"/>
  <c r="BL46" i="3"/>
  <c r="BL48" i="3"/>
  <c r="BL49" i="3"/>
  <c r="BL50" i="3"/>
  <c r="BL51" i="3"/>
  <c r="BL52" i="3"/>
  <c r="BL54" i="3"/>
  <c r="BL56" i="3"/>
  <c r="BL57" i="3"/>
  <c r="BL58" i="3"/>
  <c r="BL59" i="3"/>
  <c r="BL61" i="3"/>
  <c r="BL63" i="3"/>
  <c r="BL69" i="3"/>
  <c r="BL70" i="3"/>
  <c r="BL72" i="3"/>
  <c r="BL73" i="3"/>
  <c r="BL75" i="3"/>
  <c r="BL80" i="3"/>
  <c r="BL84" i="3"/>
  <c r="BL85" i="3"/>
  <c r="BL86" i="3"/>
  <c r="BL87" i="3"/>
  <c r="BL88" i="3"/>
  <c r="BL91" i="3"/>
  <c r="BL93" i="3"/>
  <c r="BL94" i="3"/>
  <c r="BL96" i="3"/>
  <c r="BL97" i="3"/>
  <c r="BL98" i="3"/>
  <c r="BL101" i="3"/>
  <c r="BL102" i="3"/>
  <c r="BL103" i="3"/>
  <c r="BL104" i="3"/>
  <c r="BL105" i="3"/>
  <c r="BL106" i="3"/>
  <c r="BL108" i="3"/>
  <c r="BL110" i="3"/>
  <c r="BL111" i="3"/>
  <c r="BL112" i="3"/>
  <c r="BL113" i="3"/>
  <c r="BL115" i="3"/>
  <c r="BL116" i="3"/>
  <c r="BL118" i="3"/>
  <c r="BL119" i="3"/>
  <c r="BL120" i="3"/>
  <c r="BL122" i="3"/>
  <c r="BL124" i="3"/>
  <c r="BL125" i="3"/>
  <c r="BL126" i="3"/>
  <c r="BL127" i="3"/>
  <c r="BL128" i="3"/>
  <c r="BL129" i="3"/>
  <c r="BL138" i="3"/>
  <c r="BG6" i="3"/>
  <c r="BG7" i="3"/>
  <c r="BG8" i="3"/>
  <c r="BG9" i="3"/>
  <c r="BG11" i="3"/>
  <c r="BG12" i="3"/>
  <c r="BG13" i="3"/>
  <c r="BG14" i="3"/>
  <c r="BG15" i="3"/>
  <c r="BG16" i="3"/>
  <c r="BG18" i="3"/>
  <c r="BG19" i="3"/>
  <c r="BG20" i="3"/>
  <c r="BG21" i="3"/>
  <c r="BG22" i="3"/>
  <c r="BG24" i="3"/>
  <c r="BG25" i="3"/>
  <c r="BG26" i="3"/>
  <c r="BG27" i="3"/>
  <c r="BG28" i="3"/>
  <c r="BG30" i="3"/>
  <c r="BG31" i="3"/>
  <c r="BG32" i="3"/>
  <c r="BG33" i="3"/>
  <c r="BG34" i="3"/>
  <c r="BG35" i="3"/>
  <c r="BG36" i="3"/>
  <c r="BG37" i="3"/>
  <c r="BG38" i="3"/>
  <c r="BG39" i="3"/>
  <c r="BG40" i="3"/>
  <c r="BG42" i="3"/>
  <c r="BG43" i="3"/>
  <c r="BG44" i="3"/>
  <c r="BG45" i="3"/>
  <c r="BG46" i="3"/>
  <c r="BG48" i="3"/>
  <c r="BG49" i="3"/>
  <c r="BG50" i="3"/>
  <c r="BG51" i="3"/>
  <c r="BG52" i="3"/>
  <c r="BG53" i="3"/>
  <c r="BG54" i="3"/>
  <c r="BG56" i="3"/>
  <c r="BG57" i="3"/>
  <c r="BG58" i="3"/>
  <c r="BG59" i="3"/>
  <c r="BG60" i="3"/>
  <c r="BG61" i="3"/>
  <c r="BG63" i="3"/>
  <c r="BG69" i="3"/>
  <c r="BG70" i="3"/>
  <c r="BG71" i="3"/>
  <c r="BG72" i="3"/>
  <c r="BG73" i="3"/>
  <c r="BG75" i="3"/>
  <c r="BG80" i="3"/>
  <c r="BG84" i="3"/>
  <c r="BG85" i="3"/>
  <c r="BG86" i="3"/>
  <c r="BG87" i="3"/>
  <c r="BG88" i="3"/>
  <c r="BG90" i="3"/>
  <c r="BG91" i="3"/>
  <c r="BG92" i="3"/>
  <c r="BG93" i="3"/>
  <c r="BG94" i="3"/>
  <c r="BG96" i="3"/>
  <c r="BG97" i="3"/>
  <c r="BG98" i="3"/>
  <c r="BG99" i="3"/>
  <c r="BG101" i="3"/>
  <c r="BG102" i="3"/>
  <c r="BG103" i="3"/>
  <c r="BG104" i="3"/>
  <c r="BG105" i="3"/>
  <c r="BG106" i="3"/>
  <c r="BG108" i="3"/>
  <c r="BG109" i="3"/>
  <c r="BG110" i="3"/>
  <c r="BG111" i="3"/>
  <c r="BG112" i="3"/>
  <c r="BG113" i="3"/>
  <c r="BG115" i="3"/>
  <c r="BG116" i="3"/>
  <c r="BG117" i="3"/>
  <c r="BG118" i="3"/>
  <c r="BG119" i="3"/>
  <c r="BG120" i="3"/>
  <c r="BG122" i="3"/>
  <c r="BG123" i="3"/>
  <c r="BG124" i="3"/>
  <c r="BG125" i="3"/>
  <c r="BG126" i="3"/>
  <c r="BG127" i="3"/>
  <c r="BG128" i="3"/>
  <c r="BG129" i="3"/>
  <c r="BG138" i="3"/>
  <c r="BB6" i="3"/>
  <c r="BB7" i="3"/>
  <c r="BB8" i="3"/>
  <c r="BB9" i="3"/>
  <c r="BB11" i="3"/>
  <c r="BB12" i="3"/>
  <c r="BB13" i="3"/>
  <c r="BB14" i="3"/>
  <c r="BB15" i="3"/>
  <c r="BB16" i="3"/>
  <c r="BB18" i="3"/>
  <c r="BB19" i="3"/>
  <c r="BB20" i="3"/>
  <c r="BB21" i="3"/>
  <c r="BB22" i="3"/>
  <c r="BB24" i="3"/>
  <c r="BB25" i="3"/>
  <c r="BB26" i="3"/>
  <c r="BB27" i="3"/>
  <c r="BB28" i="3"/>
  <c r="BB30" i="3"/>
  <c r="BB31" i="3"/>
  <c r="BB32" i="3"/>
  <c r="BB33" i="3"/>
  <c r="BB34" i="3"/>
  <c r="BB35" i="3"/>
  <c r="BB36" i="3"/>
  <c r="BB37" i="3"/>
  <c r="BB38" i="3"/>
  <c r="BB39" i="3"/>
  <c r="BB40" i="3"/>
  <c r="BB42" i="3"/>
  <c r="BB43" i="3"/>
  <c r="BB44" i="3"/>
  <c r="BB45" i="3"/>
  <c r="BB46" i="3"/>
  <c r="BB48" i="3"/>
  <c r="BB49" i="3"/>
  <c r="BB50" i="3"/>
  <c r="BB51" i="3"/>
  <c r="BB52" i="3"/>
  <c r="BB53" i="3"/>
  <c r="BB54" i="3"/>
  <c r="BB56" i="3"/>
  <c r="BB57" i="3"/>
  <c r="BB58" i="3"/>
  <c r="BB59" i="3"/>
  <c r="BB60" i="3"/>
  <c r="BB61" i="3"/>
  <c r="BB63" i="3"/>
  <c r="BB69" i="3"/>
  <c r="BB70" i="3"/>
  <c r="BB71" i="3"/>
  <c r="BB72" i="3"/>
  <c r="BB73" i="3"/>
  <c r="BB75" i="3"/>
  <c r="BB80" i="3"/>
  <c r="BB85" i="3"/>
  <c r="BB86" i="3"/>
  <c r="BB87" i="3"/>
  <c r="BB88" i="3"/>
  <c r="BB90" i="3"/>
  <c r="BB91" i="3"/>
  <c r="BB92" i="3"/>
  <c r="BB93" i="3"/>
  <c r="BB94" i="3"/>
  <c r="BB96" i="3"/>
  <c r="BB97" i="3"/>
  <c r="BB98" i="3"/>
  <c r="BB99" i="3"/>
  <c r="BB101" i="3"/>
  <c r="BB102" i="3"/>
  <c r="BB103" i="3"/>
  <c r="BB104" i="3"/>
  <c r="BB105" i="3"/>
  <c r="BB106" i="3"/>
  <c r="BB108" i="3"/>
  <c r="BB109" i="3"/>
  <c r="BB110" i="3"/>
  <c r="BB111" i="3"/>
  <c r="BB112" i="3"/>
  <c r="BB113" i="3"/>
  <c r="BB115" i="3"/>
  <c r="BB116" i="3"/>
  <c r="BB117" i="3"/>
  <c r="BB118" i="3"/>
  <c r="BB119" i="3"/>
  <c r="BB120" i="3"/>
  <c r="BB122" i="3"/>
  <c r="BB123" i="3"/>
  <c r="BB124" i="3"/>
  <c r="BB125" i="3"/>
  <c r="BB126" i="3"/>
  <c r="BB127" i="3"/>
  <c r="BB128" i="3"/>
  <c r="BB129" i="3"/>
  <c r="BB138" i="3"/>
  <c r="AR6" i="3"/>
  <c r="AR8" i="3"/>
  <c r="AR11" i="3"/>
  <c r="AR12" i="3"/>
  <c r="AR13" i="3"/>
  <c r="AR14" i="3"/>
  <c r="AR15" i="3"/>
  <c r="AR16" i="3"/>
  <c r="AR18" i="3"/>
  <c r="AR19" i="3"/>
  <c r="AR20" i="3"/>
  <c r="AR21" i="3"/>
  <c r="AR22" i="3"/>
  <c r="AR24" i="3"/>
  <c r="AR25" i="3"/>
  <c r="AR26" i="3"/>
  <c r="AR27" i="3"/>
  <c r="AR28" i="3"/>
  <c r="AR30" i="3"/>
  <c r="AR31" i="3"/>
  <c r="AR32" i="3"/>
  <c r="AR33" i="3"/>
  <c r="AR34" i="3"/>
  <c r="AR35" i="3"/>
  <c r="AR36" i="3"/>
  <c r="AR37" i="3"/>
  <c r="AR38" i="3"/>
  <c r="AR39" i="3"/>
  <c r="AR40" i="3"/>
  <c r="AR42" i="3"/>
  <c r="AR43" i="3"/>
  <c r="AR44" i="3"/>
  <c r="AR45" i="3"/>
  <c r="AR46" i="3"/>
  <c r="AR48" i="3"/>
  <c r="AR49" i="3"/>
  <c r="AR50" i="3"/>
  <c r="AR51" i="3"/>
  <c r="AR52" i="3"/>
  <c r="AR53" i="3"/>
  <c r="AR54" i="3"/>
  <c r="AR56" i="3"/>
  <c r="AR57" i="3"/>
  <c r="AR58" i="3"/>
  <c r="AR59" i="3"/>
  <c r="AR60" i="3"/>
  <c r="AR61" i="3"/>
  <c r="AR63" i="3"/>
  <c r="AR69" i="3"/>
  <c r="AR70" i="3"/>
  <c r="AR71" i="3"/>
  <c r="AR72" i="3"/>
  <c r="AR73" i="3"/>
  <c r="AR75" i="3"/>
  <c r="AR80" i="3"/>
  <c r="AR84" i="3"/>
  <c r="AR85" i="3"/>
  <c r="AR86" i="3"/>
  <c r="AR87" i="3"/>
  <c r="AR88" i="3"/>
  <c r="AR90" i="3"/>
  <c r="AR91" i="3"/>
  <c r="AR92" i="3"/>
  <c r="AR93" i="3"/>
  <c r="AR94" i="3"/>
  <c r="AR96" i="3"/>
  <c r="AR97" i="3"/>
  <c r="AR98" i="3"/>
  <c r="AR99" i="3"/>
  <c r="AR101" i="3"/>
  <c r="AR102" i="3"/>
  <c r="AR103" i="3"/>
  <c r="AR104" i="3"/>
  <c r="AR105" i="3"/>
  <c r="AR108" i="3"/>
  <c r="AR109" i="3"/>
  <c r="AR110" i="3"/>
  <c r="AR111" i="3"/>
  <c r="AR112" i="3"/>
  <c r="AR113" i="3"/>
  <c r="AR115" i="3"/>
  <c r="AR116" i="3"/>
  <c r="AR117" i="3"/>
  <c r="AR118" i="3"/>
  <c r="AR119" i="3"/>
  <c r="AR120" i="3"/>
  <c r="AR122" i="3"/>
  <c r="AR123" i="3"/>
  <c r="AR124" i="3"/>
  <c r="AR125" i="3"/>
  <c r="AR126" i="3"/>
  <c r="AR127" i="3"/>
  <c r="AR128" i="3"/>
  <c r="AR129" i="3"/>
  <c r="AR138" i="3"/>
  <c r="AM6" i="3"/>
  <c r="AM7" i="3"/>
  <c r="AM8" i="3"/>
  <c r="AM9" i="3"/>
  <c r="AM11" i="3"/>
  <c r="AM12" i="3"/>
  <c r="AM13" i="3"/>
  <c r="AM14" i="3"/>
  <c r="AM15" i="3"/>
  <c r="AM16" i="3"/>
  <c r="AM18" i="3"/>
  <c r="AM19" i="3"/>
  <c r="AM20" i="3"/>
  <c r="AM21" i="3"/>
  <c r="AM22" i="3"/>
  <c r="AM24" i="3"/>
  <c r="AM25" i="3"/>
  <c r="AM26" i="3"/>
  <c r="AM27" i="3"/>
  <c r="AM28" i="3"/>
  <c r="AM30" i="3"/>
  <c r="AM31" i="3"/>
  <c r="AM32" i="3"/>
  <c r="AM33" i="3"/>
  <c r="AM34" i="3"/>
  <c r="AM35" i="3"/>
  <c r="AM36" i="3"/>
  <c r="AM37" i="3"/>
  <c r="AM38" i="3"/>
  <c r="AM39" i="3"/>
  <c r="AM42" i="3"/>
  <c r="AM43" i="3"/>
  <c r="AM44" i="3"/>
  <c r="AM45" i="3"/>
  <c r="AM46" i="3"/>
  <c r="AM48" i="3"/>
  <c r="AM49" i="3"/>
  <c r="AM50" i="3"/>
  <c r="AM51" i="3"/>
  <c r="AM52" i="3"/>
  <c r="AM53" i="3"/>
  <c r="AM54" i="3"/>
  <c r="AM56" i="3"/>
  <c r="AM57" i="3"/>
  <c r="AM58" i="3"/>
  <c r="AM59" i="3"/>
  <c r="AM60" i="3"/>
  <c r="AM61" i="3"/>
  <c r="AM63" i="3"/>
  <c r="AM69" i="3"/>
  <c r="AM70" i="3"/>
  <c r="AM71" i="3"/>
  <c r="AM72" i="3"/>
  <c r="AM73" i="3"/>
  <c r="AM75" i="3"/>
  <c r="AM80" i="3"/>
  <c r="AM84" i="3"/>
  <c r="AM86" i="3"/>
  <c r="AM87" i="3"/>
  <c r="AM88" i="3"/>
  <c r="AM90" i="3"/>
  <c r="AM91" i="3"/>
  <c r="AM92" i="3"/>
  <c r="AM93" i="3"/>
  <c r="AM94" i="3"/>
  <c r="AM96" i="3"/>
  <c r="AM97" i="3"/>
  <c r="AM98" i="3"/>
  <c r="AM99" i="3"/>
  <c r="AM101" i="3"/>
  <c r="AM102" i="3"/>
  <c r="AM103" i="3"/>
  <c r="AM104" i="3"/>
  <c r="AM105" i="3"/>
  <c r="AM106" i="3"/>
  <c r="AM109" i="3"/>
  <c r="AM110" i="3"/>
  <c r="AM111" i="3"/>
  <c r="AM112" i="3"/>
  <c r="AM113" i="3"/>
  <c r="AM115" i="3"/>
  <c r="AM116" i="3"/>
  <c r="AM117" i="3"/>
  <c r="AM118" i="3"/>
  <c r="AM119" i="3"/>
  <c r="AM120" i="3"/>
  <c r="AM122" i="3"/>
  <c r="AM123" i="3"/>
  <c r="AM124" i="3"/>
  <c r="AM125" i="3"/>
  <c r="AM126" i="3"/>
  <c r="AM127" i="3"/>
  <c r="AM128" i="3"/>
  <c r="AM129" i="3"/>
  <c r="AM138" i="3"/>
  <c r="AH6" i="3"/>
  <c r="AH7" i="3"/>
  <c r="AH8" i="3"/>
  <c r="AH9" i="3"/>
  <c r="AH11" i="3"/>
  <c r="AH12" i="3"/>
  <c r="AH13" i="3"/>
  <c r="AH14" i="3"/>
  <c r="AH15" i="3"/>
  <c r="AH18" i="3"/>
  <c r="AH19" i="3"/>
  <c r="AH20" i="3"/>
  <c r="AH21" i="3"/>
  <c r="AH22" i="3"/>
  <c r="AH24" i="3"/>
  <c r="AH25" i="3"/>
  <c r="AH27" i="3"/>
  <c r="AH28" i="3"/>
  <c r="AH30" i="3"/>
  <c r="AH31" i="3"/>
  <c r="AH32" i="3"/>
  <c r="AH33" i="3"/>
  <c r="AH34" i="3"/>
  <c r="AH36" i="3"/>
  <c r="AH37" i="3"/>
  <c r="AH38" i="3"/>
  <c r="AH39" i="3"/>
  <c r="AH40" i="3"/>
  <c r="AH42" i="3"/>
  <c r="AH43" i="3"/>
  <c r="AH44" i="3"/>
  <c r="AH45" i="3"/>
  <c r="AH46" i="3"/>
  <c r="AH48" i="3"/>
  <c r="AH49" i="3"/>
  <c r="AH50" i="3"/>
  <c r="AH51" i="3"/>
  <c r="AH52" i="3"/>
  <c r="AH53" i="3"/>
  <c r="AH54" i="3"/>
  <c r="AH56" i="3"/>
  <c r="AH57" i="3"/>
  <c r="AH58" i="3"/>
  <c r="AH59" i="3"/>
  <c r="AH60" i="3"/>
  <c r="AH61" i="3"/>
  <c r="AH69" i="3"/>
  <c r="AH70" i="3"/>
  <c r="AH71" i="3"/>
  <c r="AH72" i="3"/>
  <c r="AH73" i="3"/>
  <c r="AH75" i="3"/>
  <c r="AH80" i="3"/>
  <c r="AH84" i="3"/>
  <c r="AH88" i="3"/>
  <c r="AH92" i="3"/>
  <c r="AH93" i="3"/>
  <c r="AH94" i="3"/>
  <c r="AH96" i="3"/>
  <c r="AH97" i="3"/>
  <c r="AH98" i="3"/>
  <c r="AH99" i="3"/>
  <c r="AH101" i="3"/>
  <c r="AH102" i="3"/>
  <c r="AH103" i="3"/>
  <c r="AH105" i="3"/>
  <c r="AH106" i="3"/>
  <c r="AH108" i="3"/>
  <c r="AH109" i="3"/>
  <c r="AH110" i="3"/>
  <c r="AH111" i="3"/>
  <c r="AH112" i="3"/>
  <c r="AH113" i="3"/>
  <c r="AH115" i="3"/>
  <c r="AH116" i="3"/>
  <c r="AH117" i="3"/>
  <c r="AH118" i="3"/>
  <c r="AH119" i="3"/>
  <c r="AH120" i="3"/>
  <c r="AH122" i="3"/>
  <c r="AH123" i="3"/>
  <c r="AH124" i="3"/>
  <c r="AH125" i="3"/>
  <c r="AH126" i="3"/>
  <c r="AH127" i="3"/>
  <c r="AH128" i="3"/>
  <c r="AH129" i="3"/>
  <c r="AH138" i="3"/>
  <c r="AC6" i="3"/>
  <c r="AC7" i="3"/>
  <c r="AC8" i="3"/>
  <c r="AC9" i="3"/>
  <c r="AC11" i="3"/>
  <c r="AC12" i="3"/>
  <c r="AC13" i="3"/>
  <c r="AC14" i="3"/>
  <c r="AC15" i="3"/>
  <c r="AC18" i="3"/>
  <c r="AC20" i="3"/>
  <c r="AC21" i="3"/>
  <c r="AC22" i="3"/>
  <c r="AC24" i="3"/>
  <c r="AC25" i="3"/>
  <c r="AC26" i="3"/>
  <c r="AC27" i="3"/>
  <c r="AC28" i="3"/>
  <c r="AC37" i="3"/>
  <c r="AC38" i="3"/>
  <c r="AC39" i="3"/>
  <c r="AC40" i="3"/>
  <c r="AC42" i="3"/>
  <c r="AC43" i="3"/>
  <c r="AC48" i="3"/>
  <c r="AC49" i="3"/>
  <c r="AC52" i="3"/>
  <c r="AC53" i="3"/>
  <c r="AC54" i="3"/>
  <c r="AC56" i="3"/>
  <c r="AC57" i="3"/>
  <c r="AC58" i="3"/>
  <c r="AC59" i="3"/>
  <c r="AC60" i="3"/>
  <c r="AC61" i="3"/>
  <c r="AC63" i="3"/>
  <c r="AC69" i="3"/>
  <c r="AC70" i="3"/>
  <c r="AC71" i="3"/>
  <c r="AC73" i="3"/>
  <c r="AC75" i="3"/>
  <c r="AC80" i="3"/>
  <c r="AC84" i="3"/>
  <c r="AC85" i="3"/>
  <c r="AC86" i="3"/>
  <c r="AC87" i="3"/>
  <c r="AC88" i="3"/>
  <c r="AC90" i="3"/>
  <c r="AC91" i="3"/>
  <c r="AC92" i="3"/>
  <c r="AC93" i="3"/>
  <c r="AC94" i="3"/>
  <c r="AC96" i="3"/>
  <c r="AC97" i="3"/>
  <c r="AC99" i="3"/>
  <c r="AC101" i="3"/>
  <c r="AC102" i="3"/>
  <c r="AC103" i="3"/>
  <c r="AC104" i="3"/>
  <c r="AC105" i="3"/>
  <c r="AC106" i="3"/>
  <c r="AC108" i="3"/>
  <c r="AC109" i="3"/>
  <c r="AC110" i="3"/>
  <c r="AC111" i="3"/>
  <c r="AC113" i="3"/>
  <c r="AC115" i="3"/>
  <c r="AC116" i="3"/>
  <c r="AC117" i="3"/>
  <c r="AC118" i="3"/>
  <c r="AC119" i="3"/>
  <c r="AC120" i="3"/>
  <c r="AC122" i="3"/>
  <c r="AC123" i="3"/>
  <c r="AC124" i="3"/>
  <c r="AC125" i="3"/>
  <c r="AC126" i="3"/>
  <c r="AC128" i="3"/>
  <c r="AC129" i="3"/>
  <c r="AC138" i="3"/>
  <c r="X6" i="3"/>
  <c r="X11" i="3"/>
  <c r="X12" i="3"/>
  <c r="X13" i="3"/>
  <c r="X18" i="3"/>
  <c r="X19" i="3"/>
  <c r="X42" i="3"/>
  <c r="X48" i="3"/>
  <c r="X56" i="3"/>
  <c r="X63" i="3"/>
  <c r="X69" i="3"/>
  <c r="X74" i="3"/>
  <c r="X75" i="3"/>
  <c r="X80" i="3"/>
  <c r="X84" i="3"/>
  <c r="X85" i="3"/>
  <c r="X90" i="3"/>
  <c r="X96" i="3"/>
  <c r="X101" i="3"/>
  <c r="X108" i="3"/>
  <c r="X115" i="3"/>
  <c r="X122" i="3"/>
  <c r="X138" i="3"/>
  <c r="S6" i="3"/>
  <c r="S7" i="3"/>
  <c r="S8" i="3"/>
  <c r="S9" i="3"/>
  <c r="S11" i="3"/>
  <c r="S12" i="3"/>
  <c r="S13" i="3"/>
  <c r="S14" i="3"/>
  <c r="S15" i="3"/>
  <c r="S16" i="3"/>
  <c r="S18" i="3"/>
  <c r="S19" i="3"/>
  <c r="S20" i="3"/>
  <c r="S21" i="3"/>
  <c r="S22" i="3"/>
  <c r="S24" i="3"/>
  <c r="S25" i="3"/>
  <c r="S26" i="3"/>
  <c r="S27" i="3"/>
  <c r="S28" i="3"/>
  <c r="S30" i="3"/>
  <c r="S31" i="3"/>
  <c r="S32" i="3"/>
  <c r="S33" i="3"/>
  <c r="S34" i="3"/>
  <c r="S35" i="3"/>
  <c r="S36" i="3"/>
  <c r="S37" i="3"/>
  <c r="S38" i="3"/>
  <c r="S39" i="3"/>
  <c r="S40" i="3"/>
  <c r="S42" i="3"/>
  <c r="S43" i="3"/>
  <c r="S44" i="3"/>
  <c r="S45" i="3"/>
  <c r="S46" i="3"/>
  <c r="S48" i="3"/>
  <c r="S49" i="3"/>
  <c r="S50" i="3"/>
  <c r="S51" i="3"/>
  <c r="S52" i="3"/>
  <c r="S53" i="3"/>
  <c r="S54" i="3"/>
  <c r="S56" i="3"/>
  <c r="S57" i="3"/>
  <c r="S58" i="3"/>
  <c r="S59" i="3"/>
  <c r="S60" i="3"/>
  <c r="S61" i="3"/>
  <c r="S63" i="3"/>
  <c r="S69" i="3"/>
  <c r="S70" i="3"/>
  <c r="S71" i="3"/>
  <c r="S72" i="3"/>
  <c r="S73" i="3"/>
  <c r="S75" i="3"/>
  <c r="S80" i="3"/>
  <c r="S84" i="3"/>
  <c r="S85" i="3"/>
  <c r="S86" i="3"/>
  <c r="S87" i="3"/>
  <c r="S88" i="3"/>
  <c r="S90" i="3"/>
  <c r="S91" i="3"/>
  <c r="S92" i="3"/>
  <c r="S93" i="3"/>
  <c r="S94" i="3"/>
  <c r="S96" i="3"/>
  <c r="S97" i="3"/>
  <c r="S98" i="3"/>
  <c r="S99" i="3"/>
  <c r="S101" i="3"/>
  <c r="S102" i="3"/>
  <c r="S103" i="3"/>
  <c r="S104" i="3"/>
  <c r="S105" i="3"/>
  <c r="S106" i="3"/>
  <c r="S108" i="3"/>
  <c r="S109" i="3"/>
  <c r="S110" i="3"/>
  <c r="S111" i="3"/>
  <c r="S112" i="3"/>
  <c r="S113" i="3"/>
  <c r="S115" i="3"/>
  <c r="S116" i="3"/>
  <c r="S117" i="3"/>
  <c r="S118" i="3"/>
  <c r="S119" i="3"/>
  <c r="S120" i="3"/>
  <c r="S122" i="3"/>
  <c r="S123" i="3"/>
  <c r="S124" i="3"/>
  <c r="S125" i="3"/>
  <c r="S126" i="3"/>
  <c r="S127" i="3"/>
  <c r="S128" i="3"/>
  <c r="S129" i="3"/>
  <c r="S138" i="3"/>
  <c r="AW70" i="3"/>
  <c r="DR74" i="3"/>
  <c r="DM121" i="3"/>
  <c r="DM68" i="3"/>
  <c r="DM5" i="3"/>
  <c r="DJ137" i="3"/>
  <c r="DJ100" i="3"/>
  <c r="DJ74" i="3"/>
  <c r="DJ68" i="3"/>
  <c r="DE137" i="3"/>
  <c r="DE130" i="3"/>
  <c r="DE121" i="3"/>
  <c r="DE114" i="3"/>
  <c r="DE107" i="3"/>
  <c r="DE100" i="3"/>
  <c r="DE95" i="3"/>
  <c r="DE89" i="3"/>
  <c r="DE83" i="3"/>
  <c r="DE79" i="3"/>
  <c r="DE74" i="3"/>
  <c r="DE68" i="3"/>
  <c r="DE62" i="3"/>
  <c r="DE55" i="3"/>
  <c r="DE47" i="3"/>
  <c r="DE41" i="3"/>
  <c r="DE29" i="3"/>
  <c r="DE10" i="3"/>
  <c r="DE5" i="3"/>
  <c r="CK107" i="3"/>
  <c r="CF137" i="3"/>
  <c r="CF79" i="3"/>
  <c r="AT34" i="3" l="1"/>
  <c r="DM47" i="3"/>
  <c r="DM95" i="3"/>
  <c r="DM17" i="3"/>
  <c r="DM23" i="3"/>
  <c r="DM55" i="3"/>
  <c r="DM100" i="3"/>
  <c r="AU137" i="3"/>
  <c r="AU130" i="3"/>
  <c r="AU145" i="3"/>
  <c r="AW139" i="3"/>
  <c r="DM89" i="3"/>
  <c r="DM74" i="3"/>
  <c r="DM114" i="3"/>
  <c r="DM10" i="3"/>
  <c r="DM29" i="3"/>
  <c r="DM41" i="3"/>
  <c r="DM83" i="3"/>
  <c r="DM107" i="3"/>
  <c r="CA68" i="3"/>
  <c r="BZ6" i="3"/>
  <c r="BZ7" i="3"/>
  <c r="BZ8" i="3"/>
  <c r="BZ9" i="3"/>
  <c r="BV107" i="3"/>
  <c r="BV62" i="3"/>
  <c r="BV41" i="3"/>
  <c r="BV10" i="3"/>
  <c r="BQ137" i="3"/>
  <c r="BQ130" i="3"/>
  <c r="BQ121" i="3"/>
  <c r="BQ95" i="3"/>
  <c r="BQ83" i="3"/>
  <c r="BQ79" i="3"/>
  <c r="BQ74" i="3"/>
  <c r="BQ68" i="3"/>
  <c r="BQ62" i="3"/>
  <c r="BQ41" i="3"/>
  <c r="BQ23" i="3"/>
  <c r="BQ17" i="3"/>
  <c r="BP11" i="3"/>
  <c r="BP12" i="3"/>
  <c r="BP13" i="3"/>
  <c r="BP14" i="3"/>
  <c r="BP15" i="3"/>
  <c r="BP16" i="3"/>
  <c r="BQ5" i="3"/>
  <c r="BL17" i="3"/>
  <c r="BF6" i="3"/>
  <c r="BF7" i="3"/>
  <c r="BF8" i="3"/>
  <c r="BF9" i="3"/>
  <c r="BF11" i="3"/>
  <c r="BF12" i="3"/>
  <c r="BF13" i="3"/>
  <c r="BF14" i="3"/>
  <c r="BF15" i="3"/>
  <c r="BF16" i="3"/>
  <c r="BF18" i="3"/>
  <c r="BF19" i="3"/>
  <c r="BF20" i="3"/>
  <c r="BF21" i="3"/>
  <c r="BF22" i="3"/>
  <c r="BF24" i="3"/>
  <c r="BF25" i="3"/>
  <c r="BF26" i="3"/>
  <c r="BF27" i="3"/>
  <c r="BF28" i="3"/>
  <c r="BF30" i="3"/>
  <c r="BF31" i="3"/>
  <c r="BF32" i="3"/>
  <c r="BF33" i="3"/>
  <c r="BF34" i="3"/>
  <c r="BF35" i="3"/>
  <c r="BF36" i="3"/>
  <c r="BF37" i="3"/>
  <c r="BF38" i="3"/>
  <c r="BF39" i="3"/>
  <c r="BF40" i="3"/>
  <c r="BF42" i="3"/>
  <c r="BF43" i="3"/>
  <c r="BF44" i="3"/>
  <c r="BF45" i="3"/>
  <c r="BF46" i="3"/>
  <c r="BF48" i="3"/>
  <c r="BF49" i="3"/>
  <c r="BF50" i="3"/>
  <c r="BF51" i="3"/>
  <c r="BF52" i="3"/>
  <c r="BF53" i="3"/>
  <c r="BF54" i="3"/>
  <c r="BF56" i="3"/>
  <c r="BF57" i="3"/>
  <c r="BF58" i="3"/>
  <c r="BF59" i="3"/>
  <c r="BF60" i="3"/>
  <c r="BF61" i="3"/>
  <c r="BF63" i="3"/>
  <c r="BF69" i="3"/>
  <c r="BF70" i="3"/>
  <c r="BF71" i="3"/>
  <c r="BF72" i="3"/>
  <c r="BF73" i="3"/>
  <c r="BF75" i="3"/>
  <c r="BF80" i="3"/>
  <c r="BF84" i="3"/>
  <c r="BF85" i="3"/>
  <c r="BF86" i="3"/>
  <c r="BF87" i="3"/>
  <c r="BF88" i="3"/>
  <c r="BF90" i="3"/>
  <c r="BF91" i="3"/>
  <c r="BF92" i="3"/>
  <c r="BF93" i="3"/>
  <c r="BF94" i="3"/>
  <c r="BF96" i="3"/>
  <c r="BF97" i="3"/>
  <c r="BF98" i="3"/>
  <c r="BF99" i="3"/>
  <c r="BF101" i="3"/>
  <c r="BF102" i="3"/>
  <c r="BF103" i="3"/>
  <c r="BF104" i="3"/>
  <c r="BF105" i="3"/>
  <c r="BF106" i="3"/>
  <c r="BF108" i="3"/>
  <c r="BF109" i="3"/>
  <c r="BF110" i="3"/>
  <c r="BF111" i="3"/>
  <c r="BF112" i="3"/>
  <c r="BF113" i="3"/>
  <c r="BF115" i="3"/>
  <c r="BF116" i="3"/>
  <c r="BF117" i="3"/>
  <c r="BF118" i="3"/>
  <c r="BF119" i="3"/>
  <c r="BF120" i="3"/>
  <c r="BF122" i="3"/>
  <c r="BF123" i="3"/>
  <c r="BF124" i="3"/>
  <c r="BF125" i="3"/>
  <c r="BF126" i="3"/>
  <c r="BF127" i="3"/>
  <c r="BF128" i="3"/>
  <c r="BF129" i="3"/>
  <c r="BF138" i="3"/>
  <c r="BF137" i="3"/>
  <c r="BF114" i="3"/>
  <c r="BG114" i="3"/>
  <c r="BG107" i="3"/>
  <c r="BF100" i="3"/>
  <c r="BG100" i="3"/>
  <c r="BF95" i="3"/>
  <c r="BG95" i="3"/>
  <c r="BF79" i="3"/>
  <c r="BG79" i="3"/>
  <c r="BF74" i="3"/>
  <c r="BG74" i="3"/>
  <c r="BG68" i="3"/>
  <c r="BF62" i="3"/>
  <c r="BG62" i="3"/>
  <c r="BG41" i="3"/>
  <c r="BG23" i="3"/>
  <c r="BF17" i="3"/>
  <c r="BG17" i="3"/>
  <c r="L138" i="3"/>
  <c r="L124" i="3"/>
  <c r="G124" i="3" s="1"/>
  <c r="L125" i="3"/>
  <c r="G125" i="3" s="1"/>
  <c r="L126" i="3"/>
  <c r="G126" i="3" s="1"/>
  <c r="L127" i="3"/>
  <c r="G127" i="3" s="1"/>
  <c r="L128" i="3"/>
  <c r="G128" i="3" s="1"/>
  <c r="L129" i="3"/>
  <c r="G129" i="3" s="1"/>
  <c r="L123" i="3"/>
  <c r="G123" i="3" s="1"/>
  <c r="L122" i="3"/>
  <c r="G122" i="3" s="1"/>
  <c r="L117" i="3"/>
  <c r="G117" i="3" s="1"/>
  <c r="L118" i="3"/>
  <c r="G118" i="3" s="1"/>
  <c r="L119" i="3"/>
  <c r="G119" i="3" s="1"/>
  <c r="L120" i="3"/>
  <c r="G120" i="3" s="1"/>
  <c r="L116" i="3"/>
  <c r="G116" i="3" s="1"/>
  <c r="L115" i="3"/>
  <c r="G115" i="3" s="1"/>
  <c r="L109" i="3"/>
  <c r="G109" i="3" s="1"/>
  <c r="L110" i="3"/>
  <c r="G110" i="3" s="1"/>
  <c r="L111" i="3"/>
  <c r="G111" i="3" s="1"/>
  <c r="L112" i="3"/>
  <c r="G112" i="3" s="1"/>
  <c r="L113" i="3"/>
  <c r="G113" i="3" s="1"/>
  <c r="L108" i="3"/>
  <c r="G108" i="3" s="1"/>
  <c r="L103" i="3"/>
  <c r="G103" i="3" s="1"/>
  <c r="L104" i="3"/>
  <c r="G104" i="3" s="1"/>
  <c r="L105" i="3"/>
  <c r="G105" i="3" s="1"/>
  <c r="L106" i="3"/>
  <c r="G106" i="3" s="1"/>
  <c r="L102" i="3"/>
  <c r="G102" i="3" s="1"/>
  <c r="L101" i="3"/>
  <c r="G101" i="3" s="1"/>
  <c r="L97" i="3"/>
  <c r="G97" i="3" s="1"/>
  <c r="L98" i="3"/>
  <c r="G98" i="3" s="1"/>
  <c r="L99" i="3"/>
  <c r="G99" i="3" s="1"/>
  <c r="L96" i="3"/>
  <c r="G96" i="3" s="1"/>
  <c r="L91" i="3"/>
  <c r="G91" i="3" s="1"/>
  <c r="L92" i="3"/>
  <c r="G92" i="3" s="1"/>
  <c r="L93" i="3"/>
  <c r="G93" i="3" s="1"/>
  <c r="L94" i="3"/>
  <c r="G94" i="3" s="1"/>
  <c r="L90" i="3"/>
  <c r="G90" i="3" s="1"/>
  <c r="G87" i="3"/>
  <c r="L88" i="3"/>
  <c r="G88" i="3" s="1"/>
  <c r="L86" i="3"/>
  <c r="G86" i="3" s="1"/>
  <c r="L85" i="3"/>
  <c r="G85" i="3" s="1"/>
  <c r="L84" i="3"/>
  <c r="G84" i="3" s="1"/>
  <c r="L81" i="3"/>
  <c r="L80" i="3"/>
  <c r="L76" i="3"/>
  <c r="L75" i="3"/>
  <c r="L70" i="3"/>
  <c r="G70" i="3" s="1"/>
  <c r="L71" i="3"/>
  <c r="G71" i="3" s="1"/>
  <c r="L72" i="3"/>
  <c r="G72" i="3" s="1"/>
  <c r="L73" i="3"/>
  <c r="G73" i="3" s="1"/>
  <c r="L69" i="3"/>
  <c r="G69" i="3" s="1"/>
  <c r="L57" i="3"/>
  <c r="G57" i="3" s="1"/>
  <c r="L58" i="3"/>
  <c r="G58" i="3" s="1"/>
  <c r="L59" i="3"/>
  <c r="G59" i="3" s="1"/>
  <c r="G60" i="3"/>
  <c r="L61" i="3"/>
  <c r="G61" i="3" s="1"/>
  <c r="L56" i="3"/>
  <c r="G56" i="3" s="1"/>
  <c r="L50" i="3"/>
  <c r="G50" i="3" s="1"/>
  <c r="L51" i="3"/>
  <c r="G51" i="3" s="1"/>
  <c r="L52" i="3"/>
  <c r="G52" i="3" s="1"/>
  <c r="L53" i="3"/>
  <c r="G53" i="3" s="1"/>
  <c r="L54" i="3"/>
  <c r="G54" i="3" s="1"/>
  <c r="G49" i="3"/>
  <c r="L48" i="3"/>
  <c r="G48" i="3" s="1"/>
  <c r="L43" i="3"/>
  <c r="G43" i="3" s="1"/>
  <c r="L44" i="3"/>
  <c r="G44" i="3" s="1"/>
  <c r="L45" i="3"/>
  <c r="G45" i="3" s="1"/>
  <c r="L46" i="3"/>
  <c r="G46" i="3" s="1"/>
  <c r="G42" i="3"/>
  <c r="G31" i="3"/>
  <c r="L32" i="3"/>
  <c r="G32" i="3" s="1"/>
  <c r="L33" i="3"/>
  <c r="G33" i="3" s="1"/>
  <c r="L34" i="3"/>
  <c r="G34" i="3" s="1"/>
  <c r="G35" i="3"/>
  <c r="G36" i="3"/>
  <c r="L37" i="3"/>
  <c r="G37" i="3" s="1"/>
  <c r="L38" i="3"/>
  <c r="G38" i="3" s="1"/>
  <c r="L39" i="3"/>
  <c r="G39" i="3" s="1"/>
  <c r="L40" i="3"/>
  <c r="G40" i="3" s="1"/>
  <c r="L30" i="3"/>
  <c r="L25" i="3"/>
  <c r="G25" i="3" s="1"/>
  <c r="L26" i="3"/>
  <c r="G26" i="3" s="1"/>
  <c r="L27" i="3"/>
  <c r="G27" i="3" s="1"/>
  <c r="L28" i="3"/>
  <c r="G28" i="3" s="1"/>
  <c r="G24" i="3"/>
  <c r="L19" i="3"/>
  <c r="G19" i="3" s="1"/>
  <c r="L20" i="3"/>
  <c r="G20" i="3" s="1"/>
  <c r="L21" i="3"/>
  <c r="G21" i="3" s="1"/>
  <c r="L22" i="3"/>
  <c r="G22" i="3" s="1"/>
  <c r="L18" i="3"/>
  <c r="G18" i="3" s="1"/>
  <c r="L12" i="3"/>
  <c r="G12" i="3" s="1"/>
  <c r="L13" i="3"/>
  <c r="G13" i="3" s="1"/>
  <c r="L14" i="3"/>
  <c r="G14" i="3" s="1"/>
  <c r="L15" i="3"/>
  <c r="G15" i="3" s="1"/>
  <c r="L16" i="3"/>
  <c r="G16" i="3" s="1"/>
  <c r="L11" i="3"/>
  <c r="G11" i="3" s="1"/>
  <c r="L7" i="3"/>
  <c r="L8" i="3"/>
  <c r="G8" i="3" s="1"/>
  <c r="L9" i="3"/>
  <c r="G9" i="3" s="1"/>
  <c r="L6" i="3"/>
  <c r="G6" i="3" s="1"/>
  <c r="AR137" i="3"/>
  <c r="AR74" i="3"/>
  <c r="AR68" i="3"/>
  <c r="AR17" i="3"/>
  <c r="AG84" i="3"/>
  <c r="AG85" i="3"/>
  <c r="AG86" i="3"/>
  <c r="AC79" i="3"/>
  <c r="AW69" i="3"/>
  <c r="AW72" i="3"/>
  <c r="AW73" i="3"/>
  <c r="AW77" i="3"/>
  <c r="AW76" i="3"/>
  <c r="AW80" i="3"/>
  <c r="AW86" i="3"/>
  <c r="AW87" i="3"/>
  <c r="AW88" i="3"/>
  <c r="AW90" i="3"/>
  <c r="AW91" i="3"/>
  <c r="AW92" i="3"/>
  <c r="AW93" i="3"/>
  <c r="AW94" i="3"/>
  <c r="AW97" i="3"/>
  <c r="AW98" i="3"/>
  <c r="AW99" i="3"/>
  <c r="AW101" i="3"/>
  <c r="AW102" i="3"/>
  <c r="AW103" i="3"/>
  <c r="AW104" i="3"/>
  <c r="AW105" i="3"/>
  <c r="AW106" i="3"/>
  <c r="AW108" i="3"/>
  <c r="AW110" i="3"/>
  <c r="AW111" i="3"/>
  <c r="AW112" i="3"/>
  <c r="AW113" i="3"/>
  <c r="AW115" i="3"/>
  <c r="AW116" i="3"/>
  <c r="AW117" i="3"/>
  <c r="AW118" i="3"/>
  <c r="AW119" i="3"/>
  <c r="AW120" i="3"/>
  <c r="AW122" i="3"/>
  <c r="AW123" i="3"/>
  <c r="AW124" i="3"/>
  <c r="AW125" i="3"/>
  <c r="AW126" i="3"/>
  <c r="AW127" i="3"/>
  <c r="AW128" i="3"/>
  <c r="AW129" i="3"/>
  <c r="AW138" i="3"/>
  <c r="AW7" i="3"/>
  <c r="E34" i="3" l="1"/>
  <c r="CF145" i="3"/>
  <c r="CE145" i="3"/>
  <c r="BF107" i="3"/>
  <c r="BF23" i="3"/>
  <c r="BF10" i="3"/>
  <c r="BG10" i="3"/>
  <c r="BG5" i="3"/>
  <c r="BG47" i="3"/>
  <c r="BF5" i="3"/>
  <c r="BQ10" i="3"/>
  <c r="BG83" i="3"/>
  <c r="BG29" i="3"/>
  <c r="BF29" i="3"/>
  <c r="BF83" i="3"/>
  <c r="BP10" i="3"/>
  <c r="G75" i="3"/>
  <c r="G80" i="3"/>
  <c r="G7" i="3"/>
  <c r="G5" i="3" s="1"/>
  <c r="G138" i="3"/>
  <c r="AU142" i="3"/>
  <c r="L74" i="3"/>
  <c r="G55" i="3"/>
  <c r="G77" i="3"/>
  <c r="L79" i="3"/>
  <c r="G76" i="3"/>
  <c r="G81" i="3"/>
  <c r="L130" i="3"/>
  <c r="L29" i="3"/>
  <c r="BL5" i="3"/>
  <c r="G30" i="3"/>
  <c r="BG55" i="3"/>
  <c r="BF47" i="3"/>
  <c r="DM142" i="3"/>
  <c r="BF68" i="3"/>
  <c r="BF41" i="3"/>
  <c r="BF55" i="3"/>
  <c r="L144" i="3"/>
  <c r="AW8" i="3"/>
  <c r="I8" i="3"/>
  <c r="AW61" i="3"/>
  <c r="AW59" i="3"/>
  <c r="AW57" i="3"/>
  <c r="AW54" i="3"/>
  <c r="AW52" i="3"/>
  <c r="AW45" i="3"/>
  <c r="AW43" i="3"/>
  <c r="AW40" i="3"/>
  <c r="AW36" i="3"/>
  <c r="AW34" i="3"/>
  <c r="AW32" i="3"/>
  <c r="AW30" i="3"/>
  <c r="AW27" i="3"/>
  <c r="AW25" i="3"/>
  <c r="AW22" i="3"/>
  <c r="AW20" i="3"/>
  <c r="AW18" i="3"/>
  <c r="AW15" i="3"/>
  <c r="AW13" i="3"/>
  <c r="AW11" i="3"/>
  <c r="I9" i="3"/>
  <c r="AW63" i="3"/>
  <c r="AW60" i="3"/>
  <c r="AW58" i="3"/>
  <c r="AW56" i="3"/>
  <c r="AW53" i="3"/>
  <c r="AW51" i="3"/>
  <c r="AW49" i="3"/>
  <c r="AW46" i="3"/>
  <c r="AW44" i="3"/>
  <c r="AW42" i="3"/>
  <c r="AW35" i="3"/>
  <c r="AW33" i="3"/>
  <c r="AW31" i="3"/>
  <c r="AW28" i="3"/>
  <c r="AW26" i="3"/>
  <c r="AW24" i="3"/>
  <c r="AW19" i="3"/>
  <c r="AW14" i="3"/>
  <c r="AW12" i="3"/>
  <c r="L10" i="3"/>
  <c r="L47" i="3"/>
  <c r="AW10" i="3"/>
  <c r="L5" i="3"/>
  <c r="N9" i="3"/>
  <c r="N7" i="3"/>
  <c r="L23" i="3"/>
  <c r="L55" i="3"/>
  <c r="L68" i="3"/>
  <c r="L107" i="3"/>
  <c r="AW74" i="3"/>
  <c r="AW95" i="3"/>
  <c r="AW84" i="3"/>
  <c r="AW96" i="3"/>
  <c r="AW48" i="3"/>
  <c r="AW75" i="3"/>
  <c r="N8" i="3"/>
  <c r="L17" i="3"/>
  <c r="L41" i="3"/>
  <c r="AW23" i="3"/>
  <c r="AW41" i="3"/>
  <c r="AW55" i="3"/>
  <c r="AW68" i="3"/>
  <c r="AW79" i="3"/>
  <c r="AW89" i="3"/>
  <c r="AW100" i="3"/>
  <c r="AW114" i="3"/>
  <c r="AW130" i="3"/>
  <c r="BG137" i="3"/>
  <c r="L121" i="3"/>
  <c r="L114" i="3"/>
  <c r="L100" i="3"/>
  <c r="L95" i="3"/>
  <c r="L89" i="3"/>
  <c r="L83" i="3"/>
  <c r="CE91" i="3"/>
  <c r="CE92" i="3"/>
  <c r="CE93" i="3"/>
  <c r="CE94" i="3"/>
  <c r="CE96" i="3"/>
  <c r="CE97" i="3"/>
  <c r="CE98" i="3"/>
  <c r="CE99" i="3"/>
  <c r="CE101" i="3"/>
  <c r="CE102" i="3"/>
  <c r="CE103" i="3"/>
  <c r="CE104" i="3"/>
  <c r="CE105" i="3"/>
  <c r="CE106" i="3"/>
  <c r="CE108" i="3"/>
  <c r="CE109" i="3"/>
  <c r="CE110" i="3"/>
  <c r="CE111" i="3"/>
  <c r="CE112" i="3"/>
  <c r="CE113" i="3"/>
  <c r="CE115" i="3"/>
  <c r="CE116" i="3"/>
  <c r="CE117" i="3"/>
  <c r="CE118" i="3"/>
  <c r="CE119" i="3"/>
  <c r="CE120" i="3"/>
  <c r="CE122" i="3"/>
  <c r="CE123" i="3"/>
  <c r="CE124" i="3"/>
  <c r="CE125" i="3"/>
  <c r="CE126" i="3"/>
  <c r="CE127" i="3"/>
  <c r="CE128" i="3"/>
  <c r="CE129" i="3"/>
  <c r="CE138" i="3"/>
  <c r="CE90" i="3"/>
  <c r="CE84" i="3"/>
  <c r="CE85" i="3"/>
  <c r="CE86" i="3"/>
  <c r="CE87" i="3"/>
  <c r="CE88" i="3"/>
  <c r="CE75" i="3"/>
  <c r="CE63" i="3"/>
  <c r="CE56" i="3"/>
  <c r="CE57" i="3"/>
  <c r="CE58" i="3"/>
  <c r="CE59" i="3"/>
  <c r="CE60" i="3"/>
  <c r="CE61" i="3"/>
  <c r="CE42" i="3"/>
  <c r="CE43" i="3"/>
  <c r="CE45" i="3"/>
  <c r="CE46" i="3"/>
  <c r="CE30" i="3"/>
  <c r="CE31" i="3"/>
  <c r="CE32" i="3"/>
  <c r="CE33" i="3"/>
  <c r="CE34" i="3"/>
  <c r="CE35" i="3"/>
  <c r="CE36" i="3"/>
  <c r="CE40" i="3"/>
  <c r="CE24" i="3"/>
  <c r="CE25" i="3"/>
  <c r="CE26" i="3"/>
  <c r="CE27" i="3"/>
  <c r="CE28" i="3"/>
  <c r="CE11" i="3"/>
  <c r="CE12" i="3"/>
  <c r="CE13" i="3"/>
  <c r="CE14" i="3"/>
  <c r="CE6" i="3"/>
  <c r="CE7" i="3"/>
  <c r="BP130" i="3"/>
  <c r="BQ107" i="3"/>
  <c r="BP102" i="3"/>
  <c r="BP103" i="3"/>
  <c r="BP104" i="3"/>
  <c r="BP105" i="3"/>
  <c r="BP106" i="3"/>
  <c r="BP79" i="3"/>
  <c r="BP62" i="3"/>
  <c r="BP61" i="3"/>
  <c r="BP41" i="3"/>
  <c r="N65" i="3"/>
  <c r="N77" i="3"/>
  <c r="N76" i="3"/>
  <c r="N81" i="3"/>
  <c r="AH83" i="3"/>
  <c r="BP107" i="3" l="1"/>
  <c r="K145" i="3"/>
  <c r="L145" i="3"/>
  <c r="N23" i="3"/>
  <c r="I30" i="3"/>
  <c r="N29" i="3"/>
  <c r="L62" i="3"/>
  <c r="L137" i="3"/>
  <c r="G130" i="3"/>
  <c r="G144" i="3"/>
  <c r="I75" i="3"/>
  <c r="I80" i="3"/>
  <c r="M67" i="3"/>
  <c r="G79" i="3"/>
  <c r="G74" i="3"/>
  <c r="N100" i="3"/>
  <c r="K144" i="3"/>
  <c r="I7" i="3"/>
  <c r="N128" i="3"/>
  <c r="I128" i="3"/>
  <c r="N124" i="3"/>
  <c r="I124" i="3"/>
  <c r="N122" i="3"/>
  <c r="I122" i="3"/>
  <c r="N117" i="3"/>
  <c r="I117" i="3"/>
  <c r="N112" i="3"/>
  <c r="I112" i="3"/>
  <c r="N6" i="3"/>
  <c r="N129" i="3"/>
  <c r="I129" i="3"/>
  <c r="N127" i="3"/>
  <c r="I127" i="3"/>
  <c r="N125" i="3"/>
  <c r="I125" i="3"/>
  <c r="N123" i="3"/>
  <c r="I123" i="3"/>
  <c r="N120" i="3"/>
  <c r="I120" i="3"/>
  <c r="N118" i="3"/>
  <c r="I118" i="3"/>
  <c r="N116" i="3"/>
  <c r="I116" i="3"/>
  <c r="N113" i="3"/>
  <c r="I113" i="3"/>
  <c r="N111" i="3"/>
  <c r="I111" i="3"/>
  <c r="N109" i="3"/>
  <c r="I109" i="3"/>
  <c r="N106" i="3"/>
  <c r="I106" i="3"/>
  <c r="N104" i="3"/>
  <c r="I104" i="3"/>
  <c r="N102" i="3"/>
  <c r="I102" i="3"/>
  <c r="N99" i="3"/>
  <c r="I99" i="3"/>
  <c r="N97" i="3"/>
  <c r="I97" i="3"/>
  <c r="N94" i="3"/>
  <c r="I94" i="3"/>
  <c r="N92" i="3"/>
  <c r="I92" i="3"/>
  <c r="N90" i="3"/>
  <c r="I90" i="3"/>
  <c r="N87" i="3"/>
  <c r="I87" i="3"/>
  <c r="N85" i="3"/>
  <c r="N80" i="3"/>
  <c r="N75" i="3"/>
  <c r="N72" i="3"/>
  <c r="I72" i="3"/>
  <c r="N70" i="3"/>
  <c r="I70" i="3"/>
  <c r="N61" i="3"/>
  <c r="I61" i="3"/>
  <c r="N59" i="3"/>
  <c r="I59" i="3"/>
  <c r="N57" i="3"/>
  <c r="I57" i="3"/>
  <c r="N54" i="3"/>
  <c r="I54" i="3"/>
  <c r="N52" i="3"/>
  <c r="I52" i="3"/>
  <c r="N50" i="3"/>
  <c r="I50" i="3"/>
  <c r="N48" i="3"/>
  <c r="I48" i="3"/>
  <c r="N45" i="3"/>
  <c r="I45" i="3"/>
  <c r="N43" i="3"/>
  <c r="I43" i="3"/>
  <c r="N40" i="3"/>
  <c r="I40" i="3"/>
  <c r="N38" i="3"/>
  <c r="N36" i="3"/>
  <c r="I36" i="3"/>
  <c r="N34" i="3"/>
  <c r="I34" i="3"/>
  <c r="N32" i="3"/>
  <c r="I32" i="3"/>
  <c r="N30" i="3"/>
  <c r="N27" i="3"/>
  <c r="I27" i="3"/>
  <c r="N25" i="3"/>
  <c r="I25" i="3"/>
  <c r="N22" i="3"/>
  <c r="I22" i="3"/>
  <c r="N20" i="3"/>
  <c r="I20" i="3"/>
  <c r="N18" i="3"/>
  <c r="I18" i="3"/>
  <c r="N15" i="3"/>
  <c r="I15" i="3"/>
  <c r="N13" i="3"/>
  <c r="I13" i="3"/>
  <c r="N11" i="3"/>
  <c r="I11" i="3"/>
  <c r="N138" i="3"/>
  <c r="N126" i="3"/>
  <c r="I126" i="3"/>
  <c r="N119" i="3"/>
  <c r="I119" i="3"/>
  <c r="N115" i="3"/>
  <c r="I115" i="3"/>
  <c r="N110" i="3"/>
  <c r="I110" i="3"/>
  <c r="N108" i="3"/>
  <c r="I108" i="3"/>
  <c r="N105" i="3"/>
  <c r="I105" i="3"/>
  <c r="N103" i="3"/>
  <c r="I103" i="3"/>
  <c r="N101" i="3"/>
  <c r="N98" i="3"/>
  <c r="I98" i="3"/>
  <c r="N96" i="3"/>
  <c r="N93" i="3"/>
  <c r="I93" i="3"/>
  <c r="N91" i="3"/>
  <c r="I91" i="3"/>
  <c r="N88" i="3"/>
  <c r="I88" i="3"/>
  <c r="N86" i="3"/>
  <c r="I86" i="3"/>
  <c r="N84" i="3"/>
  <c r="N73" i="3"/>
  <c r="I73" i="3"/>
  <c r="N71" i="3"/>
  <c r="I71" i="3"/>
  <c r="N69" i="3"/>
  <c r="N63" i="3"/>
  <c r="N60" i="3"/>
  <c r="I60" i="3"/>
  <c r="N58" i="3"/>
  <c r="I58" i="3"/>
  <c r="N56" i="3"/>
  <c r="I56" i="3"/>
  <c r="N53" i="3"/>
  <c r="I53" i="3"/>
  <c r="N51" i="3"/>
  <c r="I51" i="3"/>
  <c r="N49" i="3"/>
  <c r="N46" i="3"/>
  <c r="I46" i="3"/>
  <c r="N44" i="3"/>
  <c r="I44" i="3"/>
  <c r="N42" i="3"/>
  <c r="N39" i="3"/>
  <c r="N37" i="3"/>
  <c r="N35" i="3"/>
  <c r="I35" i="3"/>
  <c r="N33" i="3"/>
  <c r="I33" i="3"/>
  <c r="N31" i="3"/>
  <c r="I31" i="3"/>
  <c r="N28" i="3"/>
  <c r="I28" i="3"/>
  <c r="N26" i="3"/>
  <c r="I26" i="3"/>
  <c r="N24" i="3"/>
  <c r="N21" i="3"/>
  <c r="I21" i="3"/>
  <c r="N19" i="3"/>
  <c r="N16" i="3"/>
  <c r="I16" i="3"/>
  <c r="N14" i="3"/>
  <c r="I14" i="3"/>
  <c r="N12" i="3"/>
  <c r="I12" i="3"/>
  <c r="G121" i="3"/>
  <c r="G114" i="3"/>
  <c r="G107" i="3"/>
  <c r="G100" i="3"/>
  <c r="G95" i="3"/>
  <c r="G89" i="3"/>
  <c r="G83" i="3"/>
  <c r="G68" i="3"/>
  <c r="G47" i="3"/>
  <c r="G41" i="3"/>
  <c r="G29" i="3"/>
  <c r="G23" i="3"/>
  <c r="G17" i="3"/>
  <c r="G10" i="3"/>
  <c r="AW47" i="3"/>
  <c r="AW137" i="3"/>
  <c r="AW17" i="3"/>
  <c r="AW121" i="3"/>
  <c r="AW107" i="3"/>
  <c r="AW62" i="3"/>
  <c r="K5" i="3"/>
  <c r="N121" i="3"/>
  <c r="N68" i="3"/>
  <c r="N55" i="3"/>
  <c r="N41" i="3"/>
  <c r="N114" i="3"/>
  <c r="N95" i="3"/>
  <c r="N89" i="3"/>
  <c r="N83" i="3"/>
  <c r="N47" i="3"/>
  <c r="N17" i="3"/>
  <c r="N10" i="3"/>
  <c r="H8" i="3"/>
  <c r="H9" i="3"/>
  <c r="N144" i="3" l="1"/>
  <c r="G137" i="3"/>
  <c r="G62" i="3"/>
  <c r="G145" i="3"/>
  <c r="N145" i="3"/>
  <c r="L142" i="3"/>
  <c r="N139" i="3"/>
  <c r="N141" i="3"/>
  <c r="N137" i="3"/>
  <c r="N140" i="3"/>
  <c r="N130" i="3"/>
  <c r="I81" i="3"/>
  <c r="M82" i="3"/>
  <c r="N79" i="3"/>
  <c r="N82" i="3"/>
  <c r="I77" i="3"/>
  <c r="I76" i="3"/>
  <c r="M78" i="3"/>
  <c r="N74" i="3"/>
  <c r="N78" i="3"/>
  <c r="N67" i="3"/>
  <c r="N66" i="3"/>
  <c r="N62" i="3"/>
  <c r="I65" i="3"/>
  <c r="N64" i="3"/>
  <c r="H141" i="3"/>
  <c r="H67" i="3"/>
  <c r="H139" i="3"/>
  <c r="H140" i="3"/>
  <c r="N5" i="3"/>
  <c r="H84" i="3"/>
  <c r="I84" i="3"/>
  <c r="I63" i="3"/>
  <c r="I19" i="3"/>
  <c r="I101" i="3"/>
  <c r="I96" i="3"/>
  <c r="I138" i="3"/>
  <c r="I42" i="3"/>
  <c r="I69" i="3"/>
  <c r="I24" i="3"/>
  <c r="I49" i="3"/>
  <c r="I64" i="3" l="1"/>
  <c r="I139" i="3"/>
  <c r="I140" i="3"/>
  <c r="I141" i="3"/>
  <c r="G142" i="3"/>
  <c r="H82" i="3"/>
  <c r="I82" i="3"/>
  <c r="H78" i="3"/>
  <c r="I78" i="3"/>
  <c r="I67" i="3"/>
  <c r="I66" i="3"/>
  <c r="AM79" i="3"/>
  <c r="M60" i="3" l="1"/>
  <c r="H60" i="3"/>
  <c r="M58" i="3"/>
  <c r="H58" i="3"/>
  <c r="M61" i="3"/>
  <c r="H61" i="3"/>
  <c r="M59" i="3"/>
  <c r="H59" i="3"/>
  <c r="M57" i="3"/>
  <c r="H57" i="3"/>
  <c r="M56" i="3"/>
  <c r="A123" i="3"/>
  <c r="A124" i="3" s="1"/>
  <c r="A125" i="3" s="1"/>
  <c r="A126" i="3" s="1"/>
  <c r="A127" i="3" s="1"/>
  <c r="A128" i="3" s="1"/>
  <c r="A129" i="3" s="1"/>
  <c r="A116" i="3"/>
  <c r="A117" i="3" s="1"/>
  <c r="A118" i="3" s="1"/>
  <c r="A119" i="3" s="1"/>
  <c r="A120" i="3" s="1"/>
  <c r="A109" i="3"/>
  <c r="A110" i="3" s="1"/>
  <c r="A111" i="3" s="1"/>
  <c r="A112" i="3" s="1"/>
  <c r="A113" i="3" s="1"/>
  <c r="A102" i="3"/>
  <c r="A103" i="3" s="1"/>
  <c r="A104" i="3" s="1"/>
  <c r="A105" i="3" s="1"/>
  <c r="A106" i="3" s="1"/>
  <c r="A97" i="3"/>
  <c r="A98" i="3" s="1"/>
  <c r="A99" i="3" s="1"/>
  <c r="A91" i="3"/>
  <c r="A92" i="3" s="1"/>
  <c r="A93" i="3" s="1"/>
  <c r="A94" i="3" s="1"/>
  <c r="A85" i="3"/>
  <c r="A86" i="3" s="1"/>
  <c r="A87" i="3" s="1"/>
  <c r="A88" i="3" s="1"/>
  <c r="A70" i="3"/>
  <c r="A71" i="3" s="1"/>
  <c r="A72" i="3" s="1"/>
  <c r="A73" i="3" s="1"/>
  <c r="A57" i="3"/>
  <c r="A58" i="3" s="1"/>
  <c r="A59" i="3" s="1"/>
  <c r="A60" i="3" s="1"/>
  <c r="A61" i="3" s="1"/>
  <c r="A49" i="3"/>
  <c r="A50" i="3" s="1"/>
  <c r="A51" i="3" s="1"/>
  <c r="A52" i="3" s="1"/>
  <c r="A53" i="3" s="1"/>
  <c r="A54" i="3" s="1"/>
  <c r="A42" i="3"/>
  <c r="A43" i="3" s="1"/>
  <c r="A44" i="3" s="1"/>
  <c r="A45" i="3" s="1"/>
  <c r="A46" i="3" s="1"/>
  <c r="A30" i="3"/>
  <c r="H56" i="3" l="1"/>
  <c r="W138" i="3"/>
  <c r="W129" i="3"/>
  <c r="W128" i="3"/>
  <c r="W127" i="3"/>
  <c r="W126" i="3"/>
  <c r="W125" i="3"/>
  <c r="W124" i="3"/>
  <c r="W123" i="3"/>
  <c r="W122" i="3"/>
  <c r="W120" i="3"/>
  <c r="W119" i="3"/>
  <c r="W118" i="3"/>
  <c r="W117" i="3"/>
  <c r="W116" i="3"/>
  <c r="W115" i="3"/>
  <c r="W113" i="3"/>
  <c r="W112" i="3"/>
  <c r="W111" i="3"/>
  <c r="W110" i="3"/>
  <c r="W109" i="3"/>
  <c r="W108" i="3"/>
  <c r="W106" i="3"/>
  <c r="W105" i="3"/>
  <c r="W104" i="3"/>
  <c r="W103" i="3"/>
  <c r="W102" i="3"/>
  <c r="W101" i="3"/>
  <c r="W99" i="3"/>
  <c r="W98" i="3"/>
  <c r="W97" i="3"/>
  <c r="W96" i="3"/>
  <c r="W94" i="3"/>
  <c r="W93" i="3"/>
  <c r="W92" i="3"/>
  <c r="W91" i="3"/>
  <c r="W90" i="3"/>
  <c r="W88" i="3"/>
  <c r="W87" i="3"/>
  <c r="W86" i="3"/>
  <c r="W85" i="3"/>
  <c r="W84" i="3"/>
  <c r="W80" i="3"/>
  <c r="W75" i="3"/>
  <c r="W73" i="3"/>
  <c r="W72" i="3"/>
  <c r="W71" i="3"/>
  <c r="W70" i="3"/>
  <c r="W69" i="3"/>
  <c r="W63" i="3"/>
  <c r="W61" i="3"/>
  <c r="W60" i="3"/>
  <c r="W59" i="3"/>
  <c r="W58" i="3"/>
  <c r="W57" i="3"/>
  <c r="W56" i="3"/>
  <c r="W54" i="3"/>
  <c r="W53" i="3"/>
  <c r="W52" i="3"/>
  <c r="W51" i="3"/>
  <c r="W50" i="3"/>
  <c r="W49" i="3"/>
  <c r="W48" i="3"/>
  <c r="W46" i="3"/>
  <c r="W45" i="3"/>
  <c r="W44" i="3"/>
  <c r="W43" i="3"/>
  <c r="W42" i="3"/>
  <c r="W40" i="3"/>
  <c r="W39" i="3"/>
  <c r="W38" i="3"/>
  <c r="W37" i="3"/>
  <c r="W36" i="3"/>
  <c r="W35" i="3"/>
  <c r="W34" i="3"/>
  <c r="W33" i="3"/>
  <c r="W32" i="3"/>
  <c r="W31" i="3"/>
  <c r="W30" i="3"/>
  <c r="W28" i="3"/>
  <c r="W26" i="3"/>
  <c r="W25" i="3"/>
  <c r="W24" i="3"/>
  <c r="W22" i="3"/>
  <c r="W21" i="3"/>
  <c r="W20" i="3"/>
  <c r="W19" i="3"/>
  <c r="W18" i="3"/>
  <c r="W16" i="3"/>
  <c r="W15" i="3"/>
  <c r="W14" i="3"/>
  <c r="W13" i="3"/>
  <c r="W12" i="3"/>
  <c r="W9" i="3"/>
  <c r="W8" i="3"/>
  <c r="W7" i="3"/>
  <c r="W6" i="3"/>
  <c r="X137" i="3"/>
  <c r="X130" i="3"/>
  <c r="X121" i="3"/>
  <c r="X114" i="3"/>
  <c r="X107" i="3"/>
  <c r="X100" i="3"/>
  <c r="X95" i="3"/>
  <c r="X89" i="3"/>
  <c r="X83" i="3"/>
  <c r="X79" i="3"/>
  <c r="X68" i="3"/>
  <c r="X62" i="3"/>
  <c r="X55" i="3"/>
  <c r="X47" i="3"/>
  <c r="X41" i="3"/>
  <c r="X29" i="3"/>
  <c r="X23" i="3"/>
  <c r="X17" i="3"/>
  <c r="X10" i="3"/>
  <c r="X5" i="3"/>
  <c r="M81" i="3"/>
  <c r="M76" i="3"/>
  <c r="M77" i="3"/>
  <c r="M65" i="3"/>
  <c r="H53" i="3"/>
  <c r="BP138" i="3"/>
  <c r="BP137" i="3"/>
  <c r="BP129" i="3"/>
  <c r="BP128" i="3"/>
  <c r="BP127" i="3"/>
  <c r="BP126" i="3"/>
  <c r="BP125" i="3"/>
  <c r="BP124" i="3"/>
  <c r="BP123" i="3"/>
  <c r="BP122" i="3"/>
  <c r="BP121" i="3"/>
  <c r="BP99" i="3"/>
  <c r="BP98" i="3"/>
  <c r="BP97" i="3"/>
  <c r="BP96" i="3"/>
  <c r="BP95" i="3"/>
  <c r="BP94" i="3"/>
  <c r="BP93" i="3"/>
  <c r="BP92" i="3"/>
  <c r="BP91" i="3"/>
  <c r="BP90" i="3"/>
  <c r="BQ89" i="3"/>
  <c r="BP88" i="3"/>
  <c r="BP87" i="3"/>
  <c r="BP86" i="3"/>
  <c r="BP85" i="3"/>
  <c r="BP84" i="3"/>
  <c r="BP83" i="3"/>
  <c r="BP75" i="3"/>
  <c r="BP74" i="3"/>
  <c r="BP73" i="3"/>
  <c r="BP72" i="3"/>
  <c r="BP71" i="3"/>
  <c r="BP70" i="3"/>
  <c r="BP69" i="3"/>
  <c r="BP68" i="3"/>
  <c r="BP60" i="3"/>
  <c r="BP59" i="3"/>
  <c r="BP58" i="3"/>
  <c r="BP57" i="3"/>
  <c r="BP56" i="3"/>
  <c r="BQ55" i="3"/>
  <c r="BQ47" i="3"/>
  <c r="BP54" i="3"/>
  <c r="BP53" i="3"/>
  <c r="BP52" i="3"/>
  <c r="BP51" i="3"/>
  <c r="BP50" i="3"/>
  <c r="BP49" i="3"/>
  <c r="BP48" i="3"/>
  <c r="BQ29" i="3"/>
  <c r="BP40" i="3"/>
  <c r="BP38" i="3"/>
  <c r="BP37" i="3"/>
  <c r="BP36" i="3"/>
  <c r="BP35" i="3"/>
  <c r="BP34" i="3"/>
  <c r="BP33" i="3"/>
  <c r="BP32" i="3"/>
  <c r="BP31" i="3"/>
  <c r="BP30" i="3"/>
  <c r="BP5" i="3"/>
  <c r="BP17" i="3"/>
  <c r="BP23" i="3"/>
  <c r="BP28" i="3"/>
  <c r="BP27" i="3"/>
  <c r="BP26" i="3"/>
  <c r="BP25" i="3"/>
  <c r="BP24" i="3"/>
  <c r="BP22" i="3"/>
  <c r="BP21" i="3"/>
  <c r="BP20" i="3"/>
  <c r="BP19" i="3"/>
  <c r="BP18" i="3"/>
  <c r="BP6" i="3"/>
  <c r="BP7" i="3"/>
  <c r="BP8" i="3"/>
  <c r="BP9" i="3"/>
  <c r="BG121" i="3"/>
  <c r="BF121" i="3" l="1"/>
  <c r="M66" i="3"/>
  <c r="M64" i="3"/>
  <c r="H12" i="3"/>
  <c r="H16" i="3"/>
  <c r="H19" i="3"/>
  <c r="H21" i="3"/>
  <c r="H24" i="3"/>
  <c r="H26" i="3"/>
  <c r="H31" i="3"/>
  <c r="H33" i="3"/>
  <c r="H35" i="3"/>
  <c r="H44" i="3"/>
  <c r="H46" i="3"/>
  <c r="H69" i="3"/>
  <c r="H71" i="3"/>
  <c r="H73" i="3"/>
  <c r="H77" i="3"/>
  <c r="H81" i="3"/>
  <c r="H86" i="3"/>
  <c r="H88" i="3"/>
  <c r="H91" i="3"/>
  <c r="H93" i="3"/>
  <c r="H98" i="3"/>
  <c r="H101" i="3"/>
  <c r="H103" i="3"/>
  <c r="H105" i="3"/>
  <c r="H108" i="3"/>
  <c r="H110" i="3"/>
  <c r="H112" i="3"/>
  <c r="H115" i="3"/>
  <c r="H117" i="3"/>
  <c r="H119" i="3"/>
  <c r="H122" i="3"/>
  <c r="H124" i="3"/>
  <c r="H126" i="3"/>
  <c r="H128" i="3"/>
  <c r="H11" i="3"/>
  <c r="H13" i="3"/>
  <c r="H15" i="3"/>
  <c r="H18" i="3"/>
  <c r="H20" i="3"/>
  <c r="H22" i="3"/>
  <c r="H25" i="3"/>
  <c r="H27" i="3"/>
  <c r="H30" i="3"/>
  <c r="H32" i="3"/>
  <c r="H34" i="3"/>
  <c r="H36" i="3"/>
  <c r="H40" i="3"/>
  <c r="H43" i="3"/>
  <c r="H45" i="3"/>
  <c r="H65" i="3"/>
  <c r="H70" i="3"/>
  <c r="H72" i="3"/>
  <c r="H76" i="3"/>
  <c r="H87" i="3"/>
  <c r="H90" i="3"/>
  <c r="H92" i="3"/>
  <c r="H94" i="3"/>
  <c r="H97" i="3"/>
  <c r="H99" i="3"/>
  <c r="H102" i="3"/>
  <c r="H104" i="3"/>
  <c r="H106" i="3"/>
  <c r="H109" i="3"/>
  <c r="H111" i="3"/>
  <c r="H113" i="3"/>
  <c r="H116" i="3"/>
  <c r="H118" i="3"/>
  <c r="H120" i="3"/>
  <c r="H123" i="3"/>
  <c r="H125" i="3"/>
  <c r="H129" i="3"/>
  <c r="H28" i="3"/>
  <c r="H48" i="3"/>
  <c r="H50" i="3"/>
  <c r="H52" i="3"/>
  <c r="H54" i="3"/>
  <c r="H49" i="3"/>
  <c r="H51" i="3"/>
  <c r="BP47" i="3"/>
  <c r="J144" i="3"/>
  <c r="M144" i="3" s="1"/>
  <c r="BF89" i="3"/>
  <c r="BG89" i="3"/>
  <c r="W137" i="3"/>
  <c r="W130" i="3"/>
  <c r="W121" i="3"/>
  <c r="W114" i="3"/>
  <c r="W107" i="3"/>
  <c r="W100" i="3"/>
  <c r="W95" i="3"/>
  <c r="W89" i="3"/>
  <c r="W83" i="3"/>
  <c r="W79" i="3"/>
  <c r="W74" i="3"/>
  <c r="W68" i="3"/>
  <c r="W62" i="3"/>
  <c r="W55" i="3"/>
  <c r="W47" i="3"/>
  <c r="W29" i="3"/>
  <c r="W23" i="3"/>
  <c r="W17" i="3"/>
  <c r="W10" i="3"/>
  <c r="W5" i="3"/>
  <c r="W41" i="3"/>
  <c r="BP55" i="3"/>
  <c r="BP89" i="3"/>
  <c r="BP29" i="3"/>
  <c r="CF5" i="3"/>
  <c r="CF10" i="3"/>
  <c r="CF17" i="3"/>
  <c r="CF23" i="3"/>
  <c r="CF29" i="3"/>
  <c r="CF41" i="3"/>
  <c r="CF47" i="3"/>
  <c r="CF55" i="3"/>
  <c r="CF62" i="3"/>
  <c r="CF68" i="3"/>
  <c r="CF74" i="3"/>
  <c r="CF83" i="3"/>
  <c r="CF89" i="3"/>
  <c r="CF100" i="3"/>
  <c r="CF107" i="3"/>
  <c r="CF121" i="3"/>
  <c r="AR47" i="3"/>
  <c r="AH55" i="3"/>
  <c r="DQ138" i="3"/>
  <c r="DI138" i="3"/>
  <c r="DD138" i="3"/>
  <c r="BZ138" i="3"/>
  <c r="BU138" i="3"/>
  <c r="BK138" i="3"/>
  <c r="BA138" i="3"/>
  <c r="AQ138" i="3"/>
  <c r="AL138" i="3"/>
  <c r="AG138" i="3"/>
  <c r="AB138" i="3"/>
  <c r="R138" i="3"/>
  <c r="DI137" i="3"/>
  <c r="CK137" i="3"/>
  <c r="BV137" i="3"/>
  <c r="BL137" i="3"/>
  <c r="BB137" i="3"/>
  <c r="AM137" i="3"/>
  <c r="AH137" i="3"/>
  <c r="AC137" i="3"/>
  <c r="DJ130" i="3"/>
  <c r="DD130" i="3"/>
  <c r="CK130" i="3"/>
  <c r="CA130" i="3"/>
  <c r="BL130" i="3"/>
  <c r="BB130" i="3"/>
  <c r="AR130" i="3"/>
  <c r="AM130" i="3"/>
  <c r="AH130" i="3"/>
  <c r="AC130" i="3"/>
  <c r="DQ129" i="3"/>
  <c r="DI129" i="3"/>
  <c r="DD129" i="3"/>
  <c r="BZ129" i="3"/>
  <c r="BU129" i="3"/>
  <c r="BK129" i="3"/>
  <c r="BA129" i="3"/>
  <c r="AQ129" i="3"/>
  <c r="AL129" i="3"/>
  <c r="AG129" i="3"/>
  <c r="AB129" i="3"/>
  <c r="R129" i="3"/>
  <c r="DQ128" i="3"/>
  <c r="DI128" i="3"/>
  <c r="DD128" i="3"/>
  <c r="BZ128" i="3"/>
  <c r="BU128" i="3"/>
  <c r="BK128" i="3"/>
  <c r="BA128" i="3"/>
  <c r="AQ128" i="3"/>
  <c r="AL128" i="3"/>
  <c r="AG128" i="3"/>
  <c r="AB128" i="3"/>
  <c r="R128" i="3"/>
  <c r="DQ127" i="3"/>
  <c r="DI127" i="3"/>
  <c r="DD127" i="3"/>
  <c r="BZ127" i="3"/>
  <c r="BU127" i="3"/>
  <c r="BK127" i="3"/>
  <c r="BA127" i="3"/>
  <c r="AQ127" i="3"/>
  <c r="AL127" i="3"/>
  <c r="AG127" i="3"/>
  <c r="AB127" i="3"/>
  <c r="R127" i="3"/>
  <c r="DQ126" i="3"/>
  <c r="DI126" i="3"/>
  <c r="DD126" i="3"/>
  <c r="BZ126" i="3"/>
  <c r="BU126" i="3"/>
  <c r="BK126" i="3"/>
  <c r="BA126" i="3"/>
  <c r="AQ126" i="3"/>
  <c r="AL126" i="3"/>
  <c r="AG126" i="3"/>
  <c r="R126" i="3"/>
  <c r="DQ125" i="3"/>
  <c r="DI125" i="3"/>
  <c r="DD125" i="3"/>
  <c r="BZ125" i="3"/>
  <c r="BU125" i="3"/>
  <c r="BK125" i="3"/>
  <c r="BA125" i="3"/>
  <c r="AQ125" i="3"/>
  <c r="AL125" i="3"/>
  <c r="AG125" i="3"/>
  <c r="R125" i="3"/>
  <c r="DQ124" i="3"/>
  <c r="DI124" i="3"/>
  <c r="DD124" i="3"/>
  <c r="BZ124" i="3"/>
  <c r="BU124" i="3"/>
  <c r="BK124" i="3"/>
  <c r="BA124" i="3"/>
  <c r="AQ124" i="3"/>
  <c r="AL124" i="3"/>
  <c r="AG124" i="3"/>
  <c r="AB124" i="3"/>
  <c r="R124" i="3"/>
  <c r="DQ123" i="3"/>
  <c r="DI123" i="3"/>
  <c r="DD123" i="3"/>
  <c r="BZ123" i="3"/>
  <c r="BU123" i="3"/>
  <c r="BK123" i="3"/>
  <c r="BA123" i="3"/>
  <c r="AQ123" i="3"/>
  <c r="AL123" i="3"/>
  <c r="AG123" i="3"/>
  <c r="AB123" i="3"/>
  <c r="R123" i="3"/>
  <c r="DQ122" i="3"/>
  <c r="DI122" i="3"/>
  <c r="DD122" i="3"/>
  <c r="BZ122" i="3"/>
  <c r="BU122" i="3"/>
  <c r="BK122" i="3"/>
  <c r="AQ122" i="3"/>
  <c r="AL122" i="3"/>
  <c r="AG122" i="3"/>
  <c r="R122" i="3"/>
  <c r="DR121" i="3"/>
  <c r="DJ121" i="3"/>
  <c r="DD121" i="3"/>
  <c r="CK121" i="3"/>
  <c r="CA121" i="3"/>
  <c r="BV121" i="3"/>
  <c r="BL121" i="3"/>
  <c r="BB121" i="3"/>
  <c r="AR121" i="3"/>
  <c r="AM121" i="3"/>
  <c r="AH121" i="3"/>
  <c r="AC121" i="3"/>
  <c r="DQ120" i="3"/>
  <c r="DI120" i="3"/>
  <c r="DD120" i="3"/>
  <c r="BZ120" i="3"/>
  <c r="BU120" i="3"/>
  <c r="BP120" i="3"/>
  <c r="BK120" i="3"/>
  <c r="BA120" i="3"/>
  <c r="AQ120" i="3"/>
  <c r="AL120" i="3"/>
  <c r="AG120" i="3"/>
  <c r="AB120" i="3"/>
  <c r="R120" i="3"/>
  <c r="DQ119" i="3"/>
  <c r="DI119" i="3"/>
  <c r="DD119" i="3"/>
  <c r="BU119" i="3"/>
  <c r="BP119" i="3"/>
  <c r="BK119" i="3"/>
  <c r="BA119" i="3"/>
  <c r="AQ119" i="3"/>
  <c r="AG119" i="3"/>
  <c r="AB119" i="3"/>
  <c r="R119" i="3"/>
  <c r="DQ118" i="3"/>
  <c r="DI118" i="3"/>
  <c r="DD118" i="3"/>
  <c r="BZ118" i="3"/>
  <c r="BU118" i="3"/>
  <c r="BP118" i="3"/>
  <c r="BK118" i="3"/>
  <c r="BA118" i="3"/>
  <c r="AQ118" i="3"/>
  <c r="AL118" i="3"/>
  <c r="AG118" i="3"/>
  <c r="AB118" i="3"/>
  <c r="R118" i="3"/>
  <c r="DQ117" i="3"/>
  <c r="DI117" i="3"/>
  <c r="DD117" i="3"/>
  <c r="BU117" i="3"/>
  <c r="BP117" i="3"/>
  <c r="BK117" i="3"/>
  <c r="BA117" i="3"/>
  <c r="AQ117" i="3"/>
  <c r="AL117" i="3"/>
  <c r="AG117" i="3"/>
  <c r="AB117" i="3"/>
  <c r="R117" i="3"/>
  <c r="DQ116" i="3"/>
  <c r="DI116" i="3"/>
  <c r="DD116" i="3"/>
  <c r="BZ116" i="3"/>
  <c r="BU116" i="3"/>
  <c r="BP116" i="3"/>
  <c r="BK116" i="3"/>
  <c r="BA116" i="3"/>
  <c r="AQ116" i="3"/>
  <c r="AL116" i="3"/>
  <c r="AG116" i="3"/>
  <c r="AB116" i="3"/>
  <c r="R116" i="3"/>
  <c r="DQ115" i="3"/>
  <c r="DI115" i="3"/>
  <c r="DD115" i="3"/>
  <c r="BZ115" i="3"/>
  <c r="BU115" i="3"/>
  <c r="BP115" i="3"/>
  <c r="BK115" i="3"/>
  <c r="BA115" i="3"/>
  <c r="AQ115" i="3"/>
  <c r="AL115" i="3"/>
  <c r="AG115" i="3"/>
  <c r="AB115" i="3"/>
  <c r="R115" i="3"/>
  <c r="DR114" i="3"/>
  <c r="DJ114" i="3"/>
  <c r="DD114" i="3"/>
  <c r="CK114" i="3"/>
  <c r="CA114" i="3"/>
  <c r="BV114" i="3"/>
  <c r="BQ114" i="3"/>
  <c r="BL114" i="3"/>
  <c r="BB114" i="3"/>
  <c r="AR114" i="3"/>
  <c r="AM114" i="3"/>
  <c r="AH114" i="3"/>
  <c r="DQ113" i="3"/>
  <c r="DI113" i="3"/>
  <c r="DD113" i="3"/>
  <c r="BZ113" i="3"/>
  <c r="BU113" i="3"/>
  <c r="BK113" i="3"/>
  <c r="BA113" i="3"/>
  <c r="AQ113" i="3"/>
  <c r="AL113" i="3"/>
  <c r="AG113" i="3"/>
  <c r="AB113" i="3"/>
  <c r="R113" i="3"/>
  <c r="DQ112" i="3"/>
  <c r="DI112" i="3"/>
  <c r="DD112" i="3"/>
  <c r="BZ112" i="3"/>
  <c r="BU112" i="3"/>
  <c r="BK112" i="3"/>
  <c r="BA112" i="3"/>
  <c r="AQ112" i="3"/>
  <c r="AL112" i="3"/>
  <c r="AG112" i="3"/>
  <c r="AB112" i="3"/>
  <c r="R112" i="3"/>
  <c r="DQ111" i="3"/>
  <c r="DI111" i="3"/>
  <c r="DD111" i="3"/>
  <c r="BZ111" i="3"/>
  <c r="BU111" i="3"/>
  <c r="BK111" i="3"/>
  <c r="BA111" i="3"/>
  <c r="AQ111" i="3"/>
  <c r="AL111" i="3"/>
  <c r="AG111" i="3"/>
  <c r="AB111" i="3"/>
  <c r="R111" i="3"/>
  <c r="DQ110" i="3"/>
  <c r="DI110" i="3"/>
  <c r="DD110" i="3"/>
  <c r="BZ110" i="3"/>
  <c r="BU110" i="3"/>
  <c r="BK110" i="3"/>
  <c r="BA110" i="3"/>
  <c r="AQ110" i="3"/>
  <c r="AL110" i="3"/>
  <c r="AG110" i="3"/>
  <c r="AB110" i="3"/>
  <c r="R110" i="3"/>
  <c r="DQ109" i="3"/>
  <c r="DI109" i="3"/>
  <c r="DD109" i="3"/>
  <c r="BZ109" i="3"/>
  <c r="BU109" i="3"/>
  <c r="BK109" i="3"/>
  <c r="BA109" i="3"/>
  <c r="AQ109" i="3"/>
  <c r="AL109" i="3"/>
  <c r="AG109" i="3"/>
  <c r="AB109" i="3"/>
  <c r="R109" i="3"/>
  <c r="DQ108" i="3"/>
  <c r="DI108" i="3"/>
  <c r="DD108" i="3"/>
  <c r="BZ108" i="3"/>
  <c r="BU108" i="3"/>
  <c r="BK108" i="3"/>
  <c r="BA108" i="3"/>
  <c r="AQ108" i="3"/>
  <c r="AL108" i="3"/>
  <c r="AG108" i="3"/>
  <c r="AB108" i="3"/>
  <c r="R108" i="3"/>
  <c r="DR107" i="3"/>
  <c r="DJ107" i="3"/>
  <c r="CA107" i="3"/>
  <c r="BL107" i="3"/>
  <c r="BB107" i="3"/>
  <c r="AR107" i="3"/>
  <c r="AH107" i="3"/>
  <c r="AC107" i="3"/>
  <c r="DQ106" i="3"/>
  <c r="DI106" i="3"/>
  <c r="DD106" i="3"/>
  <c r="BZ106" i="3"/>
  <c r="BU106" i="3"/>
  <c r="BK106" i="3"/>
  <c r="BA106" i="3"/>
  <c r="AQ106" i="3"/>
  <c r="AL106" i="3"/>
  <c r="AG106" i="3"/>
  <c r="AB106" i="3"/>
  <c r="R106" i="3"/>
  <c r="DQ105" i="3"/>
  <c r="DI105" i="3"/>
  <c r="DD105" i="3"/>
  <c r="BU105" i="3"/>
  <c r="BK105" i="3"/>
  <c r="BA105" i="3"/>
  <c r="AQ105" i="3"/>
  <c r="AL105" i="3"/>
  <c r="AG105" i="3"/>
  <c r="AB105" i="3"/>
  <c r="R105" i="3"/>
  <c r="DQ104" i="3"/>
  <c r="DI104" i="3"/>
  <c r="DD104" i="3"/>
  <c r="BU104" i="3"/>
  <c r="BK104" i="3"/>
  <c r="BA104" i="3"/>
  <c r="AQ104" i="3"/>
  <c r="AL104" i="3"/>
  <c r="AG104" i="3"/>
  <c r="AB104" i="3"/>
  <c r="R104" i="3"/>
  <c r="DQ103" i="3"/>
  <c r="DI103" i="3"/>
  <c r="DD103" i="3"/>
  <c r="BZ103" i="3"/>
  <c r="BU103" i="3"/>
  <c r="BK103" i="3"/>
  <c r="BA103" i="3"/>
  <c r="AQ103" i="3"/>
  <c r="AL103" i="3"/>
  <c r="AG103" i="3"/>
  <c r="AB103" i="3"/>
  <c r="R103" i="3"/>
  <c r="DQ102" i="3"/>
  <c r="DI102" i="3"/>
  <c r="DD102" i="3"/>
  <c r="BU102" i="3"/>
  <c r="BK102" i="3"/>
  <c r="BA102" i="3"/>
  <c r="AQ102" i="3"/>
  <c r="AL102" i="3"/>
  <c r="AG102" i="3"/>
  <c r="AB102" i="3"/>
  <c r="R102" i="3"/>
  <c r="DQ101" i="3"/>
  <c r="DI101" i="3"/>
  <c r="DD101" i="3"/>
  <c r="BZ101" i="3"/>
  <c r="BU101" i="3"/>
  <c r="BP101" i="3"/>
  <c r="BK101" i="3"/>
  <c r="BA101" i="3"/>
  <c r="AQ101" i="3"/>
  <c r="AL101" i="3"/>
  <c r="AG101" i="3"/>
  <c r="AB101" i="3"/>
  <c r="R101" i="3"/>
  <c r="DR100" i="3"/>
  <c r="DI100" i="3"/>
  <c r="CK100" i="3"/>
  <c r="CA100" i="3"/>
  <c r="BV100" i="3"/>
  <c r="BQ100" i="3"/>
  <c r="BL100" i="3"/>
  <c r="BB100" i="3"/>
  <c r="AR100" i="3"/>
  <c r="AM100" i="3"/>
  <c r="AH100" i="3"/>
  <c r="DQ99" i="3"/>
  <c r="DI99" i="3"/>
  <c r="DD99" i="3"/>
  <c r="BZ99" i="3"/>
  <c r="BU99" i="3"/>
  <c r="BK99" i="3"/>
  <c r="BA99" i="3"/>
  <c r="AQ99" i="3"/>
  <c r="AL99" i="3"/>
  <c r="AG99" i="3"/>
  <c r="AB99" i="3"/>
  <c r="R99" i="3"/>
  <c r="DQ98" i="3"/>
  <c r="DI98" i="3"/>
  <c r="DD98" i="3"/>
  <c r="BZ98" i="3"/>
  <c r="BU98" i="3"/>
  <c r="BK98" i="3"/>
  <c r="BA98" i="3"/>
  <c r="AQ98" i="3"/>
  <c r="AL98" i="3"/>
  <c r="AG98" i="3"/>
  <c r="AB98" i="3"/>
  <c r="R98" i="3"/>
  <c r="DQ97" i="3"/>
  <c r="DI97" i="3"/>
  <c r="DD97" i="3"/>
  <c r="BZ97" i="3"/>
  <c r="BU97" i="3"/>
  <c r="BK97" i="3"/>
  <c r="BA97" i="3"/>
  <c r="AQ97" i="3"/>
  <c r="AL97" i="3"/>
  <c r="AG97" i="3"/>
  <c r="R97" i="3"/>
  <c r="DQ96" i="3"/>
  <c r="DI96" i="3"/>
  <c r="DD96" i="3"/>
  <c r="BZ96" i="3"/>
  <c r="BU96" i="3"/>
  <c r="BK96" i="3"/>
  <c r="BA96" i="3"/>
  <c r="AQ96" i="3"/>
  <c r="AL96" i="3"/>
  <c r="AG96" i="3"/>
  <c r="AB96" i="3"/>
  <c r="R96" i="3"/>
  <c r="DR95" i="3"/>
  <c r="DD95" i="3"/>
  <c r="CK95" i="3"/>
  <c r="CA95" i="3"/>
  <c r="BV95" i="3"/>
  <c r="BL95" i="3"/>
  <c r="BB95" i="3"/>
  <c r="AR95" i="3"/>
  <c r="AM95" i="3"/>
  <c r="AH95" i="3"/>
  <c r="DQ94" i="3"/>
  <c r="DI94" i="3"/>
  <c r="DD94" i="3"/>
  <c r="BZ94" i="3"/>
  <c r="BU94" i="3"/>
  <c r="BK94" i="3"/>
  <c r="BA94" i="3"/>
  <c r="AQ94" i="3"/>
  <c r="AL94" i="3"/>
  <c r="AG94" i="3"/>
  <c r="AB94" i="3"/>
  <c r="R94" i="3"/>
  <c r="DQ93" i="3"/>
  <c r="DI93" i="3"/>
  <c r="DD93" i="3"/>
  <c r="BZ93" i="3"/>
  <c r="BU93" i="3"/>
  <c r="BK93" i="3"/>
  <c r="BA93" i="3"/>
  <c r="AQ93" i="3"/>
  <c r="AL93" i="3"/>
  <c r="AG93" i="3"/>
  <c r="AB93" i="3"/>
  <c r="R93" i="3"/>
  <c r="DQ92" i="3"/>
  <c r="DI92" i="3"/>
  <c r="DD92" i="3"/>
  <c r="BZ92" i="3"/>
  <c r="BU92" i="3"/>
  <c r="BK92" i="3"/>
  <c r="BA92" i="3"/>
  <c r="AQ92" i="3"/>
  <c r="AL92" i="3"/>
  <c r="AG92" i="3"/>
  <c r="AB92" i="3"/>
  <c r="R92" i="3"/>
  <c r="DQ91" i="3"/>
  <c r="DI91" i="3"/>
  <c r="DD91" i="3"/>
  <c r="BZ91" i="3"/>
  <c r="BU91" i="3"/>
  <c r="BK91" i="3"/>
  <c r="BA91" i="3"/>
  <c r="AQ91" i="3"/>
  <c r="AL91" i="3"/>
  <c r="AG91" i="3"/>
  <c r="AB91" i="3"/>
  <c r="R91" i="3"/>
  <c r="DQ90" i="3"/>
  <c r="DI90" i="3"/>
  <c r="DD90" i="3"/>
  <c r="BZ90" i="3"/>
  <c r="BU90" i="3"/>
  <c r="BK90" i="3"/>
  <c r="BA90" i="3"/>
  <c r="AQ90" i="3"/>
  <c r="AG90" i="3"/>
  <c r="AB90" i="3"/>
  <c r="R90" i="3"/>
  <c r="DR89" i="3"/>
  <c r="DJ89" i="3"/>
  <c r="CK89" i="3"/>
  <c r="CA89" i="3"/>
  <c r="BV89" i="3"/>
  <c r="BL89" i="3"/>
  <c r="BB89" i="3"/>
  <c r="AR89" i="3"/>
  <c r="AM89" i="3"/>
  <c r="AH89" i="3"/>
  <c r="DQ88" i="3"/>
  <c r="DI88" i="3"/>
  <c r="DD88" i="3"/>
  <c r="BZ88" i="3"/>
  <c r="BU88" i="3"/>
  <c r="BK88" i="3"/>
  <c r="BA88" i="3"/>
  <c r="AQ88" i="3"/>
  <c r="AL88" i="3"/>
  <c r="AG88" i="3"/>
  <c r="AB88" i="3"/>
  <c r="R88" i="3"/>
  <c r="DQ87" i="3"/>
  <c r="DI87" i="3"/>
  <c r="DD87" i="3"/>
  <c r="BZ87" i="3"/>
  <c r="BU87" i="3"/>
  <c r="BK87" i="3"/>
  <c r="BA87" i="3"/>
  <c r="AQ87" i="3"/>
  <c r="AL87" i="3"/>
  <c r="AG87" i="3"/>
  <c r="AB87" i="3"/>
  <c r="R87" i="3"/>
  <c r="DQ86" i="3"/>
  <c r="DI86" i="3"/>
  <c r="DD86" i="3"/>
  <c r="BZ86" i="3"/>
  <c r="BU86" i="3"/>
  <c r="BK86" i="3"/>
  <c r="BA86" i="3"/>
  <c r="AQ86" i="3"/>
  <c r="AL86" i="3"/>
  <c r="AB86" i="3"/>
  <c r="R86" i="3"/>
  <c r="DQ85" i="3"/>
  <c r="DI85" i="3"/>
  <c r="DD85" i="3"/>
  <c r="BZ85" i="3"/>
  <c r="BK85" i="3"/>
  <c r="BA85" i="3"/>
  <c r="AL85" i="3"/>
  <c r="AB85" i="3"/>
  <c r="R85" i="3"/>
  <c r="DQ84" i="3"/>
  <c r="DI84" i="3"/>
  <c r="DD84" i="3"/>
  <c r="BZ84" i="3"/>
  <c r="BU84" i="3"/>
  <c r="BK84" i="3"/>
  <c r="BA84" i="3"/>
  <c r="AL84" i="3"/>
  <c r="AB84" i="3"/>
  <c r="R84" i="3"/>
  <c r="DR83" i="3"/>
  <c r="DJ83" i="3"/>
  <c r="CK83" i="3"/>
  <c r="CA83" i="3"/>
  <c r="BL83" i="3"/>
  <c r="BB83" i="3"/>
  <c r="AR83" i="3"/>
  <c r="AM83" i="3"/>
  <c r="DQ80" i="3"/>
  <c r="DI80" i="3"/>
  <c r="DD80" i="3"/>
  <c r="CE80" i="3"/>
  <c r="BZ80" i="3"/>
  <c r="BU80" i="3"/>
  <c r="BK80" i="3"/>
  <c r="BA80" i="3"/>
  <c r="AQ80" i="3"/>
  <c r="AL80" i="3"/>
  <c r="AG80" i="3"/>
  <c r="AB80" i="3"/>
  <c r="R80" i="3"/>
  <c r="DR79" i="3"/>
  <c r="DJ79" i="3"/>
  <c r="DD79" i="3"/>
  <c r="CK79" i="3"/>
  <c r="CA79" i="3"/>
  <c r="BL79" i="3"/>
  <c r="BB79" i="3"/>
  <c r="AR79" i="3"/>
  <c r="AH79" i="3"/>
  <c r="DQ75" i="3"/>
  <c r="DI75" i="3"/>
  <c r="DD75" i="3"/>
  <c r="BZ75" i="3"/>
  <c r="BU75" i="3"/>
  <c r="BK75" i="3"/>
  <c r="BA75" i="3"/>
  <c r="AQ75" i="3"/>
  <c r="AL75" i="3"/>
  <c r="AG75" i="3"/>
  <c r="AB75" i="3"/>
  <c r="R75" i="3"/>
  <c r="DD74" i="3"/>
  <c r="CK74" i="3"/>
  <c r="CA74" i="3"/>
  <c r="BV74" i="3"/>
  <c r="BL74" i="3"/>
  <c r="BB74" i="3"/>
  <c r="AQ74" i="3"/>
  <c r="AM74" i="3"/>
  <c r="AH74" i="3"/>
  <c r="AC74" i="3"/>
  <c r="DQ73" i="3"/>
  <c r="DI73" i="3"/>
  <c r="DD73" i="3"/>
  <c r="CE73" i="3"/>
  <c r="BZ73" i="3"/>
  <c r="BU73" i="3"/>
  <c r="BK73" i="3"/>
  <c r="BA73" i="3"/>
  <c r="AQ73" i="3"/>
  <c r="AL73" i="3"/>
  <c r="AG73" i="3"/>
  <c r="AB73" i="3"/>
  <c r="R73" i="3"/>
  <c r="DQ72" i="3"/>
  <c r="DI72" i="3"/>
  <c r="DD72" i="3"/>
  <c r="CE72" i="3"/>
  <c r="BZ72" i="3"/>
  <c r="BU72" i="3"/>
  <c r="BK72" i="3"/>
  <c r="BA72" i="3"/>
  <c r="AQ72" i="3"/>
  <c r="AL72" i="3"/>
  <c r="AG72" i="3"/>
  <c r="R72" i="3"/>
  <c r="DQ71" i="3"/>
  <c r="DI71" i="3"/>
  <c r="DD71" i="3"/>
  <c r="CE71" i="3"/>
  <c r="BZ71" i="3"/>
  <c r="BU71" i="3"/>
  <c r="BK71" i="3"/>
  <c r="BA71" i="3"/>
  <c r="AQ71" i="3"/>
  <c r="AL71" i="3"/>
  <c r="AG71" i="3"/>
  <c r="AB71" i="3"/>
  <c r="R71" i="3"/>
  <c r="DQ70" i="3"/>
  <c r="DI70" i="3"/>
  <c r="DD70" i="3"/>
  <c r="CE70" i="3"/>
  <c r="BZ70" i="3"/>
  <c r="BU70" i="3"/>
  <c r="BK70" i="3"/>
  <c r="BA70" i="3"/>
  <c r="AQ70" i="3"/>
  <c r="AL70" i="3"/>
  <c r="AG70" i="3"/>
  <c r="AB70" i="3"/>
  <c r="R70" i="3"/>
  <c r="DQ69" i="3"/>
  <c r="DI69" i="3"/>
  <c r="DD69" i="3"/>
  <c r="CE69" i="3"/>
  <c r="BZ69" i="3"/>
  <c r="BU69" i="3"/>
  <c r="BK69" i="3"/>
  <c r="BA69" i="3"/>
  <c r="AQ69" i="3"/>
  <c r="AL69" i="3"/>
  <c r="AG69" i="3"/>
  <c r="AB69" i="3"/>
  <c r="R69" i="3"/>
  <c r="BV68" i="3"/>
  <c r="BL68" i="3"/>
  <c r="BB68" i="3"/>
  <c r="AM68" i="3"/>
  <c r="AH68" i="3"/>
  <c r="DQ63" i="3"/>
  <c r="DI63" i="3"/>
  <c r="DD63" i="3"/>
  <c r="BU63" i="3"/>
  <c r="BK63" i="3"/>
  <c r="BA63" i="3"/>
  <c r="AQ63" i="3"/>
  <c r="AL63" i="3"/>
  <c r="AG63" i="3"/>
  <c r="AB63" i="3"/>
  <c r="R63" i="3"/>
  <c r="DR62" i="3"/>
  <c r="DJ62" i="3"/>
  <c r="CK62" i="3"/>
  <c r="CA62" i="3"/>
  <c r="BL62" i="3"/>
  <c r="BB62" i="3"/>
  <c r="AR62" i="3"/>
  <c r="AM62" i="3"/>
  <c r="AC62" i="3"/>
  <c r="DQ61" i="3"/>
  <c r="DI61" i="3"/>
  <c r="DD61" i="3"/>
  <c r="BZ61" i="3"/>
  <c r="BK61" i="3"/>
  <c r="BA61" i="3"/>
  <c r="AQ61" i="3"/>
  <c r="AL61" i="3"/>
  <c r="AG61" i="3"/>
  <c r="AB61" i="3"/>
  <c r="R61" i="3"/>
  <c r="DQ60" i="3"/>
  <c r="DI60" i="3"/>
  <c r="DD60" i="3"/>
  <c r="BZ60" i="3"/>
  <c r="BK60" i="3"/>
  <c r="BA60" i="3"/>
  <c r="AQ60" i="3"/>
  <c r="AL60" i="3"/>
  <c r="AG60" i="3"/>
  <c r="AB60" i="3"/>
  <c r="R60" i="3"/>
  <c r="DQ59" i="3"/>
  <c r="DI59" i="3"/>
  <c r="DD59" i="3"/>
  <c r="BZ59" i="3"/>
  <c r="BK59" i="3"/>
  <c r="BA59" i="3"/>
  <c r="AQ59" i="3"/>
  <c r="AL59" i="3"/>
  <c r="AG59" i="3"/>
  <c r="AB59" i="3"/>
  <c r="R59" i="3"/>
  <c r="DQ58" i="3"/>
  <c r="DI58" i="3"/>
  <c r="DD58" i="3"/>
  <c r="BZ58" i="3"/>
  <c r="BK58" i="3"/>
  <c r="BA58" i="3"/>
  <c r="AQ58" i="3"/>
  <c r="AL58" i="3"/>
  <c r="AG58" i="3"/>
  <c r="AB58" i="3"/>
  <c r="R58" i="3"/>
  <c r="DQ57" i="3"/>
  <c r="DI57" i="3"/>
  <c r="DD57" i="3"/>
  <c r="BZ57" i="3"/>
  <c r="BK57" i="3"/>
  <c r="BA57" i="3"/>
  <c r="AQ57" i="3"/>
  <c r="AL57" i="3"/>
  <c r="AG57" i="3"/>
  <c r="AB57" i="3"/>
  <c r="R57" i="3"/>
  <c r="DQ56" i="3"/>
  <c r="DI56" i="3"/>
  <c r="DD56" i="3"/>
  <c r="BZ56" i="3"/>
  <c r="BK56" i="3"/>
  <c r="BA56" i="3"/>
  <c r="AQ56" i="3"/>
  <c r="AL56" i="3"/>
  <c r="AG56" i="3"/>
  <c r="AB56" i="3"/>
  <c r="R56" i="3"/>
  <c r="DR55" i="3"/>
  <c r="DJ55" i="3"/>
  <c r="CK55" i="3"/>
  <c r="CA55" i="3"/>
  <c r="BV55" i="3"/>
  <c r="BL55" i="3"/>
  <c r="BB55" i="3"/>
  <c r="AR55" i="3"/>
  <c r="AM55" i="3"/>
  <c r="DQ54" i="3"/>
  <c r="DI54" i="3"/>
  <c r="DD54" i="3"/>
  <c r="CE54" i="3"/>
  <c r="BZ54" i="3"/>
  <c r="BU54" i="3"/>
  <c r="BK54" i="3"/>
  <c r="BA54" i="3"/>
  <c r="AQ54" i="3"/>
  <c r="AL54" i="3"/>
  <c r="AG54" i="3"/>
  <c r="AB54" i="3"/>
  <c r="R54" i="3"/>
  <c r="DQ53" i="3"/>
  <c r="DI53" i="3"/>
  <c r="DD53" i="3"/>
  <c r="CE53" i="3"/>
  <c r="BZ53" i="3"/>
  <c r="BU53" i="3"/>
  <c r="BK53" i="3"/>
  <c r="BA53" i="3"/>
  <c r="AQ53" i="3"/>
  <c r="AL53" i="3"/>
  <c r="AG53" i="3"/>
  <c r="AB53" i="3"/>
  <c r="R53" i="3"/>
  <c r="DQ52" i="3"/>
  <c r="DI52" i="3"/>
  <c r="DD52" i="3"/>
  <c r="CE52" i="3"/>
  <c r="BZ52" i="3"/>
  <c r="BU52" i="3"/>
  <c r="BK52" i="3"/>
  <c r="BA52" i="3"/>
  <c r="AQ52" i="3"/>
  <c r="AL52" i="3"/>
  <c r="AG52" i="3"/>
  <c r="AB52" i="3"/>
  <c r="R52" i="3"/>
  <c r="DQ51" i="3"/>
  <c r="DI51" i="3"/>
  <c r="DD51" i="3"/>
  <c r="CE51" i="3"/>
  <c r="BZ51" i="3"/>
  <c r="BU51" i="3"/>
  <c r="BK51" i="3"/>
  <c r="BA51" i="3"/>
  <c r="AQ51" i="3"/>
  <c r="AL51" i="3"/>
  <c r="AG51" i="3"/>
  <c r="AB51" i="3"/>
  <c r="R51" i="3"/>
  <c r="DQ50" i="3"/>
  <c r="DI50" i="3"/>
  <c r="DD50" i="3"/>
  <c r="CE50" i="3"/>
  <c r="BZ50" i="3"/>
  <c r="BU50" i="3"/>
  <c r="BK50" i="3"/>
  <c r="BA50" i="3"/>
  <c r="AQ50" i="3"/>
  <c r="AL50" i="3"/>
  <c r="AG50" i="3"/>
  <c r="AB50" i="3"/>
  <c r="R50" i="3"/>
  <c r="DQ49" i="3"/>
  <c r="DI49" i="3"/>
  <c r="DD49" i="3"/>
  <c r="CE49" i="3"/>
  <c r="BZ49" i="3"/>
  <c r="BU49" i="3"/>
  <c r="BK49" i="3"/>
  <c r="BA49" i="3"/>
  <c r="AQ49" i="3"/>
  <c r="AL49" i="3"/>
  <c r="AG49" i="3"/>
  <c r="AB49" i="3"/>
  <c r="R49" i="3"/>
  <c r="DQ48" i="3"/>
  <c r="DI48" i="3"/>
  <c r="DD48" i="3"/>
  <c r="CE48" i="3"/>
  <c r="BZ48" i="3"/>
  <c r="BU48" i="3"/>
  <c r="BK48" i="3"/>
  <c r="BA48" i="3"/>
  <c r="AQ48" i="3"/>
  <c r="AL48" i="3"/>
  <c r="AG48" i="3"/>
  <c r="AB48" i="3"/>
  <c r="R48" i="3"/>
  <c r="DR47" i="3"/>
  <c r="DJ47" i="3"/>
  <c r="CK47" i="3"/>
  <c r="BV47" i="3"/>
  <c r="BL47" i="3"/>
  <c r="BB47" i="3"/>
  <c r="AM47" i="3"/>
  <c r="AH47" i="3"/>
  <c r="DQ46" i="3"/>
  <c r="DI46" i="3"/>
  <c r="DD46" i="3"/>
  <c r="BZ46" i="3"/>
  <c r="BU46" i="3"/>
  <c r="BK46" i="3"/>
  <c r="BA46" i="3"/>
  <c r="AQ46" i="3"/>
  <c r="AL46" i="3"/>
  <c r="AG46" i="3"/>
  <c r="AB46" i="3"/>
  <c r="R46" i="3"/>
  <c r="DQ45" i="3"/>
  <c r="DI45" i="3"/>
  <c r="DD45" i="3"/>
  <c r="BZ45" i="3"/>
  <c r="BU45" i="3"/>
  <c r="BK45" i="3"/>
  <c r="BA45" i="3"/>
  <c r="AQ45" i="3"/>
  <c r="AL45" i="3"/>
  <c r="AG45" i="3"/>
  <c r="AB45" i="3"/>
  <c r="R45" i="3"/>
  <c r="DQ44" i="3"/>
  <c r="DI44" i="3"/>
  <c r="DD44" i="3"/>
  <c r="BZ44" i="3"/>
  <c r="BU44" i="3"/>
  <c r="BK44" i="3"/>
  <c r="BA44" i="3"/>
  <c r="AQ44" i="3"/>
  <c r="AL44" i="3"/>
  <c r="AG44" i="3"/>
  <c r="AB44" i="3"/>
  <c r="R44" i="3"/>
  <c r="DQ43" i="3"/>
  <c r="DI43" i="3"/>
  <c r="DD43" i="3"/>
  <c r="BZ43" i="3"/>
  <c r="BU43" i="3"/>
  <c r="BK43" i="3"/>
  <c r="BA43" i="3"/>
  <c r="AQ43" i="3"/>
  <c r="AL43" i="3"/>
  <c r="AG43" i="3"/>
  <c r="AB43" i="3"/>
  <c r="R43" i="3"/>
  <c r="DQ42" i="3"/>
  <c r="DI42" i="3"/>
  <c r="DD42" i="3"/>
  <c r="BZ42" i="3"/>
  <c r="BU42" i="3"/>
  <c r="BK42" i="3"/>
  <c r="BA42" i="3"/>
  <c r="AQ42" i="3"/>
  <c r="AL42" i="3"/>
  <c r="AG42" i="3"/>
  <c r="AB42" i="3"/>
  <c r="R42" i="3"/>
  <c r="DR41" i="3"/>
  <c r="DJ41" i="3"/>
  <c r="CK41" i="3"/>
  <c r="CA41" i="3"/>
  <c r="BL41" i="3"/>
  <c r="BB41" i="3"/>
  <c r="AR41" i="3"/>
  <c r="AM41" i="3"/>
  <c r="AH41" i="3"/>
  <c r="DQ40" i="3"/>
  <c r="DI40" i="3"/>
  <c r="DD40" i="3"/>
  <c r="BZ40" i="3"/>
  <c r="BU40" i="3"/>
  <c r="BK40" i="3"/>
  <c r="BA40" i="3"/>
  <c r="AQ40" i="3"/>
  <c r="AL40" i="3"/>
  <c r="AG40" i="3"/>
  <c r="AB40" i="3"/>
  <c r="R40" i="3"/>
  <c r="DQ39" i="3"/>
  <c r="DI39" i="3"/>
  <c r="DD39" i="3"/>
  <c r="BZ39" i="3"/>
  <c r="BU39" i="3"/>
  <c r="BK39" i="3"/>
  <c r="BA39" i="3"/>
  <c r="AQ39" i="3"/>
  <c r="AL39" i="3"/>
  <c r="AG39" i="3"/>
  <c r="AB39" i="3"/>
  <c r="R39" i="3"/>
  <c r="DQ38" i="3"/>
  <c r="DI38" i="3"/>
  <c r="DD38" i="3"/>
  <c r="BZ38" i="3"/>
  <c r="BU38" i="3"/>
  <c r="BK38" i="3"/>
  <c r="BA38" i="3"/>
  <c r="AQ38" i="3"/>
  <c r="AL38" i="3"/>
  <c r="AG38" i="3"/>
  <c r="AB38" i="3"/>
  <c r="R38" i="3"/>
  <c r="DQ37" i="3"/>
  <c r="DI37" i="3"/>
  <c r="DD37" i="3"/>
  <c r="BZ37" i="3"/>
  <c r="BU37" i="3"/>
  <c r="BK37" i="3"/>
  <c r="BA37" i="3"/>
  <c r="AQ37" i="3"/>
  <c r="AL37" i="3"/>
  <c r="AG37" i="3"/>
  <c r="AB37" i="3"/>
  <c r="R37" i="3"/>
  <c r="DQ36" i="3"/>
  <c r="DI36" i="3"/>
  <c r="DD36" i="3"/>
  <c r="BZ36" i="3"/>
  <c r="BU36" i="3"/>
  <c r="BK36" i="3"/>
  <c r="BA36" i="3"/>
  <c r="AQ36" i="3"/>
  <c r="AL36" i="3"/>
  <c r="AG36" i="3"/>
  <c r="AB36" i="3"/>
  <c r="R36" i="3"/>
  <c r="DQ35" i="3"/>
  <c r="DI35" i="3"/>
  <c r="DD35" i="3"/>
  <c r="BZ35" i="3"/>
  <c r="BU35" i="3"/>
  <c r="BK35" i="3"/>
  <c r="BA35" i="3"/>
  <c r="AQ35" i="3"/>
  <c r="AL35" i="3"/>
  <c r="AG35" i="3"/>
  <c r="AB35" i="3"/>
  <c r="R35" i="3"/>
  <c r="DQ34" i="3"/>
  <c r="DI34" i="3"/>
  <c r="DD34" i="3"/>
  <c r="BZ34" i="3"/>
  <c r="BU34" i="3"/>
  <c r="BK34" i="3"/>
  <c r="BA34" i="3"/>
  <c r="AQ34" i="3"/>
  <c r="AL34" i="3"/>
  <c r="AG34" i="3"/>
  <c r="AB34" i="3"/>
  <c r="R34" i="3"/>
  <c r="DQ33" i="3"/>
  <c r="DI33" i="3"/>
  <c r="DD33" i="3"/>
  <c r="BZ33" i="3"/>
  <c r="BU33" i="3"/>
  <c r="BK33" i="3"/>
  <c r="BA33" i="3"/>
  <c r="AQ33" i="3"/>
  <c r="AL33" i="3"/>
  <c r="AG33" i="3"/>
  <c r="AB33" i="3"/>
  <c r="R33" i="3"/>
  <c r="DQ32" i="3"/>
  <c r="DI32" i="3"/>
  <c r="DD32" i="3"/>
  <c r="BZ32" i="3"/>
  <c r="BU32" i="3"/>
  <c r="BK32" i="3"/>
  <c r="BA32" i="3"/>
  <c r="AQ32" i="3"/>
  <c r="AL32" i="3"/>
  <c r="AG32" i="3"/>
  <c r="AB32" i="3"/>
  <c r="R32" i="3"/>
  <c r="DQ31" i="3"/>
  <c r="DI31" i="3"/>
  <c r="DD31" i="3"/>
  <c r="BZ31" i="3"/>
  <c r="BU31" i="3"/>
  <c r="BK31" i="3"/>
  <c r="BA31" i="3"/>
  <c r="AQ31" i="3"/>
  <c r="AL31" i="3"/>
  <c r="AG31" i="3"/>
  <c r="AB31" i="3"/>
  <c r="R31" i="3"/>
  <c r="DQ30" i="3"/>
  <c r="DI30" i="3"/>
  <c r="DD30" i="3"/>
  <c r="BZ30" i="3"/>
  <c r="BU30" i="3"/>
  <c r="BK30" i="3"/>
  <c r="BA30" i="3"/>
  <c r="AQ30" i="3"/>
  <c r="AL30" i="3"/>
  <c r="AG30" i="3"/>
  <c r="AB30" i="3"/>
  <c r="R30" i="3"/>
  <c r="DR29" i="3"/>
  <c r="DJ29" i="3"/>
  <c r="CK29" i="3"/>
  <c r="CA29" i="3"/>
  <c r="BV29" i="3"/>
  <c r="BL29" i="3"/>
  <c r="BB29" i="3"/>
  <c r="AR29" i="3"/>
  <c r="AM29" i="3"/>
  <c r="AH29" i="3"/>
  <c r="DQ26" i="3"/>
  <c r="DI26" i="3"/>
  <c r="DD26" i="3"/>
  <c r="BZ26" i="3"/>
  <c r="BU26" i="3"/>
  <c r="BK26" i="3"/>
  <c r="BA26" i="3"/>
  <c r="AQ26" i="3"/>
  <c r="AL26" i="3"/>
  <c r="AG26" i="3"/>
  <c r="AB26" i="3"/>
  <c r="R26" i="3"/>
  <c r="DQ28" i="3"/>
  <c r="DD28" i="3"/>
  <c r="BZ28" i="3"/>
  <c r="BU28" i="3"/>
  <c r="BK28" i="3"/>
  <c r="BA28" i="3"/>
  <c r="AQ28" i="3"/>
  <c r="AL28" i="3"/>
  <c r="AG28" i="3"/>
  <c r="AB28" i="3"/>
  <c r="R28" i="3"/>
  <c r="DQ27" i="3"/>
  <c r="DI27" i="3"/>
  <c r="DD27" i="3"/>
  <c r="BZ27" i="3"/>
  <c r="BU27" i="3"/>
  <c r="BK27" i="3"/>
  <c r="BA27" i="3"/>
  <c r="AQ27" i="3"/>
  <c r="AL27" i="3"/>
  <c r="AG27" i="3"/>
  <c r="AB27" i="3"/>
  <c r="R27" i="3"/>
  <c r="DQ25" i="3"/>
  <c r="DI25" i="3"/>
  <c r="DD25" i="3"/>
  <c r="BZ25" i="3"/>
  <c r="BU25" i="3"/>
  <c r="BK25" i="3"/>
  <c r="BA25" i="3"/>
  <c r="AQ25" i="3"/>
  <c r="AL25" i="3"/>
  <c r="AG25" i="3"/>
  <c r="AB25" i="3"/>
  <c r="R25" i="3"/>
  <c r="DQ24" i="3"/>
  <c r="DI24" i="3"/>
  <c r="DD24" i="3"/>
  <c r="BZ24" i="3"/>
  <c r="BU24" i="3"/>
  <c r="BK24" i="3"/>
  <c r="BA24" i="3"/>
  <c r="AQ24" i="3"/>
  <c r="AL24" i="3"/>
  <c r="AG24" i="3"/>
  <c r="AB24" i="3"/>
  <c r="R24" i="3"/>
  <c r="DR23" i="3"/>
  <c r="DJ23" i="3"/>
  <c r="DE23" i="3"/>
  <c r="CK23" i="3"/>
  <c r="CA23" i="3"/>
  <c r="BV23" i="3"/>
  <c r="BL23" i="3"/>
  <c r="BB23" i="3"/>
  <c r="AR23" i="3"/>
  <c r="AM23" i="3"/>
  <c r="AH23" i="3"/>
  <c r="DQ22" i="3"/>
  <c r="DI22" i="3"/>
  <c r="DD22" i="3"/>
  <c r="CE22" i="3"/>
  <c r="BZ22" i="3"/>
  <c r="BU22" i="3"/>
  <c r="BK22" i="3"/>
  <c r="BA22" i="3"/>
  <c r="AQ22" i="3"/>
  <c r="AL22" i="3"/>
  <c r="AG22" i="3"/>
  <c r="AB22" i="3"/>
  <c r="R22" i="3"/>
  <c r="DQ21" i="3"/>
  <c r="DI21" i="3"/>
  <c r="DD21" i="3"/>
  <c r="CE21" i="3"/>
  <c r="BZ21" i="3"/>
  <c r="BU21" i="3"/>
  <c r="BK21" i="3"/>
  <c r="BA21" i="3"/>
  <c r="AQ21" i="3"/>
  <c r="AL21" i="3"/>
  <c r="AG21" i="3"/>
  <c r="AB21" i="3"/>
  <c r="R21" i="3"/>
  <c r="DQ20" i="3"/>
  <c r="DI20" i="3"/>
  <c r="DD20" i="3"/>
  <c r="CE20" i="3"/>
  <c r="BZ20" i="3"/>
  <c r="BU20" i="3"/>
  <c r="BK20" i="3"/>
  <c r="BA20" i="3"/>
  <c r="AQ20" i="3"/>
  <c r="AL20" i="3"/>
  <c r="AG20" i="3"/>
  <c r="AB20" i="3"/>
  <c r="R20" i="3"/>
  <c r="DQ19" i="3"/>
  <c r="DI19" i="3"/>
  <c r="DD19" i="3"/>
  <c r="CE19" i="3"/>
  <c r="BZ19" i="3"/>
  <c r="BU19" i="3"/>
  <c r="BK19" i="3"/>
  <c r="BA19" i="3"/>
  <c r="AQ19" i="3"/>
  <c r="AL19" i="3"/>
  <c r="AG19" i="3"/>
  <c r="AB19" i="3"/>
  <c r="R19" i="3"/>
  <c r="DQ18" i="3"/>
  <c r="DI18" i="3"/>
  <c r="DD18" i="3"/>
  <c r="CE18" i="3"/>
  <c r="BZ18" i="3"/>
  <c r="BU18" i="3"/>
  <c r="BK18" i="3"/>
  <c r="BA18" i="3"/>
  <c r="AQ18" i="3"/>
  <c r="AL18" i="3"/>
  <c r="AG18" i="3"/>
  <c r="AB18" i="3"/>
  <c r="R18" i="3"/>
  <c r="DR17" i="3"/>
  <c r="DJ17" i="3"/>
  <c r="DE17" i="3"/>
  <c r="CK17" i="3"/>
  <c r="CA17" i="3"/>
  <c r="BV17" i="3"/>
  <c r="BK17" i="3"/>
  <c r="BB17" i="3"/>
  <c r="AM17" i="3"/>
  <c r="AH17" i="3"/>
  <c r="DQ14" i="3"/>
  <c r="DI14" i="3"/>
  <c r="DD14" i="3"/>
  <c r="BZ14" i="3"/>
  <c r="BU14" i="3"/>
  <c r="BK14" i="3"/>
  <c r="BA14" i="3"/>
  <c r="AQ14" i="3"/>
  <c r="AL14" i="3"/>
  <c r="AG14" i="3"/>
  <c r="R14" i="3"/>
  <c r="DQ16" i="3"/>
  <c r="DI16" i="3"/>
  <c r="DD16" i="3"/>
  <c r="BZ16" i="3"/>
  <c r="BU16" i="3"/>
  <c r="BK16" i="3"/>
  <c r="BA16" i="3"/>
  <c r="AQ16" i="3"/>
  <c r="AL16" i="3"/>
  <c r="AG16" i="3"/>
  <c r="AB16" i="3"/>
  <c r="R16" i="3"/>
  <c r="DQ15" i="3"/>
  <c r="DI15" i="3"/>
  <c r="DD15" i="3"/>
  <c r="BZ15" i="3"/>
  <c r="BU15" i="3"/>
  <c r="BK15" i="3"/>
  <c r="BA15" i="3"/>
  <c r="AQ15" i="3"/>
  <c r="AL15" i="3"/>
  <c r="AG15" i="3"/>
  <c r="R15" i="3"/>
  <c r="DQ13" i="3"/>
  <c r="DI13" i="3"/>
  <c r="DD13" i="3"/>
  <c r="BZ13" i="3"/>
  <c r="BU13" i="3"/>
  <c r="BK13" i="3"/>
  <c r="BA13" i="3"/>
  <c r="AQ13" i="3"/>
  <c r="AL13" i="3"/>
  <c r="AG13" i="3"/>
  <c r="AB13" i="3"/>
  <c r="R13" i="3"/>
  <c r="DQ12" i="3"/>
  <c r="DI12" i="3"/>
  <c r="DD12" i="3"/>
  <c r="BZ12" i="3"/>
  <c r="BU12" i="3"/>
  <c r="BK12" i="3"/>
  <c r="BA12" i="3"/>
  <c r="AQ12" i="3"/>
  <c r="AL12" i="3"/>
  <c r="AG12" i="3"/>
  <c r="AB12" i="3"/>
  <c r="R12" i="3"/>
  <c r="DQ11" i="3"/>
  <c r="DI11" i="3"/>
  <c r="DD11" i="3"/>
  <c r="BZ11" i="3"/>
  <c r="BU11" i="3"/>
  <c r="BK11" i="3"/>
  <c r="BA11" i="3"/>
  <c r="AQ11" i="3"/>
  <c r="AL11" i="3"/>
  <c r="AG11" i="3"/>
  <c r="AB11" i="3"/>
  <c r="R11" i="3"/>
  <c r="DR10" i="3"/>
  <c r="DJ10" i="3"/>
  <c r="CK10" i="3"/>
  <c r="CA10" i="3"/>
  <c r="BL10" i="3"/>
  <c r="BB10" i="3"/>
  <c r="AR10" i="3"/>
  <c r="AM10" i="3"/>
  <c r="AH10" i="3"/>
  <c r="DQ9" i="3"/>
  <c r="DI9" i="3"/>
  <c r="DD9" i="3"/>
  <c r="CE9" i="3"/>
  <c r="BU9" i="3"/>
  <c r="BK9" i="3"/>
  <c r="BA9" i="3"/>
  <c r="AQ9" i="3"/>
  <c r="AL9" i="3"/>
  <c r="AG9" i="3"/>
  <c r="AB9" i="3"/>
  <c r="R9" i="3"/>
  <c r="DQ8" i="3"/>
  <c r="DI8" i="3"/>
  <c r="DD8" i="3"/>
  <c r="CE8" i="3"/>
  <c r="BU8" i="3"/>
  <c r="BK8" i="3"/>
  <c r="BA8" i="3"/>
  <c r="AQ8" i="3"/>
  <c r="AL8" i="3"/>
  <c r="AG8" i="3"/>
  <c r="AB8" i="3"/>
  <c r="R8" i="3"/>
  <c r="DQ7" i="3"/>
  <c r="DI7" i="3"/>
  <c r="DD7" i="3"/>
  <c r="BU7" i="3"/>
  <c r="BK7" i="3"/>
  <c r="BA7" i="3"/>
  <c r="AL7" i="3"/>
  <c r="AG7" i="3"/>
  <c r="AB7" i="3"/>
  <c r="R7" i="3"/>
  <c r="DQ6" i="3"/>
  <c r="DI6" i="3"/>
  <c r="DD6" i="3"/>
  <c r="BK6" i="3"/>
  <c r="BA6" i="3"/>
  <c r="AQ6" i="3"/>
  <c r="AL6" i="3"/>
  <c r="AG6" i="3"/>
  <c r="AB6" i="3"/>
  <c r="R6" i="3"/>
  <c r="DR5" i="3"/>
  <c r="DJ5" i="3"/>
  <c r="CA5" i="3"/>
  <c r="BK5" i="3"/>
  <c r="BB5" i="3"/>
  <c r="AR5" i="3"/>
  <c r="AM5" i="3"/>
  <c r="AH5" i="3"/>
  <c r="AM107" i="3" l="1"/>
  <c r="K107" i="3"/>
  <c r="DQ68" i="3"/>
  <c r="DR68" i="3"/>
  <c r="C145" i="3"/>
  <c r="AC114" i="3"/>
  <c r="AC100" i="3"/>
  <c r="AC95" i="3"/>
  <c r="AC89" i="3"/>
  <c r="AC83" i="3"/>
  <c r="AC68" i="3"/>
  <c r="AC55" i="3"/>
  <c r="AC47" i="3"/>
  <c r="AC41" i="3"/>
  <c r="AC29" i="3"/>
  <c r="AC23" i="3"/>
  <c r="AC17" i="3"/>
  <c r="AC5" i="3"/>
  <c r="H127" i="3"/>
  <c r="H42" i="3"/>
  <c r="C144" i="3"/>
  <c r="H96" i="3"/>
  <c r="H80" i="3"/>
  <c r="H75" i="3"/>
  <c r="H64" i="3"/>
  <c r="J145" i="3"/>
  <c r="M145" i="3" s="1"/>
  <c r="H138" i="3"/>
  <c r="H63" i="3"/>
  <c r="H66" i="3"/>
  <c r="DJ95" i="3"/>
  <c r="DI95" i="3"/>
  <c r="BU79" i="3"/>
  <c r="BV79" i="3"/>
  <c r="AV137" i="3"/>
  <c r="CE137" i="3"/>
  <c r="CE79" i="3"/>
  <c r="AV68" i="3"/>
  <c r="AV47" i="3"/>
  <c r="X142" i="3"/>
  <c r="AV107" i="3"/>
  <c r="AV130" i="3"/>
  <c r="AV121" i="3"/>
  <c r="AV114" i="3"/>
  <c r="DR137" i="3"/>
  <c r="CK5" i="3"/>
  <c r="CJ5" i="3"/>
  <c r="P142" i="3"/>
  <c r="CA137" i="3"/>
  <c r="CE95" i="3"/>
  <c r="CF95" i="3"/>
  <c r="H14" i="3"/>
  <c r="BZ47" i="3"/>
  <c r="CA47" i="3"/>
  <c r="BU130" i="3"/>
  <c r="BV130" i="3"/>
  <c r="S5" i="3"/>
  <c r="S10" i="3"/>
  <c r="S68" i="3"/>
  <c r="S100" i="3"/>
  <c r="S107" i="3"/>
  <c r="S121" i="3"/>
  <c r="S137" i="3"/>
  <c r="S17" i="3"/>
  <c r="S23" i="3"/>
  <c r="S29" i="3"/>
  <c r="S41" i="3"/>
  <c r="S47" i="3"/>
  <c r="S55" i="3"/>
  <c r="S62" i="3"/>
  <c r="S74" i="3"/>
  <c r="S79" i="3"/>
  <c r="S83" i="3"/>
  <c r="S89" i="3"/>
  <c r="S95" i="3"/>
  <c r="S114" i="3"/>
  <c r="S130" i="3"/>
  <c r="BF130" i="3"/>
  <c r="BG130" i="3"/>
  <c r="CE130" i="3"/>
  <c r="CF130" i="3"/>
  <c r="CE114" i="3"/>
  <c r="CF114" i="3"/>
  <c r="DI5" i="3"/>
  <c r="CE100" i="3"/>
  <c r="CE55" i="3"/>
  <c r="BZ55" i="3"/>
  <c r="CE121" i="3"/>
  <c r="CE107" i="3"/>
  <c r="W142" i="3"/>
  <c r="I121" i="3"/>
  <c r="M29" i="3"/>
  <c r="AQ17" i="3"/>
  <c r="M41" i="3"/>
  <c r="I130" i="3"/>
  <c r="I10" i="3"/>
  <c r="AQ10" i="3"/>
  <c r="M49" i="3"/>
  <c r="DQ89" i="3"/>
  <c r="AV70" i="3"/>
  <c r="BA17" i="3"/>
  <c r="BZ17" i="3"/>
  <c r="AV99" i="3"/>
  <c r="AG47" i="3"/>
  <c r="AQ47" i="3"/>
  <c r="AG17" i="3"/>
  <c r="AB79" i="3"/>
  <c r="AV98" i="3"/>
  <c r="R130" i="3"/>
  <c r="O142" i="3" s="1"/>
  <c r="AG5" i="3"/>
  <c r="AL5" i="3"/>
  <c r="AQ5" i="3"/>
  <c r="AV103" i="3"/>
  <c r="AV117" i="3"/>
  <c r="AV122" i="3"/>
  <c r="CE10" i="3"/>
  <c r="DD10" i="3"/>
  <c r="M27" i="3"/>
  <c r="R29" i="3"/>
  <c r="M86" i="3"/>
  <c r="M127" i="3"/>
  <c r="DI17" i="3"/>
  <c r="AV19" i="3"/>
  <c r="R68" i="3"/>
  <c r="AB74" i="3"/>
  <c r="AG74" i="3"/>
  <c r="AL74" i="3"/>
  <c r="AB83" i="3"/>
  <c r="AG83" i="3"/>
  <c r="AL83" i="3"/>
  <c r="AQ83" i="3"/>
  <c r="AV86" i="3"/>
  <c r="DQ95" i="3"/>
  <c r="M99" i="3"/>
  <c r="M103" i="3"/>
  <c r="BZ107" i="3"/>
  <c r="DD107" i="3"/>
  <c r="AV111" i="3"/>
  <c r="AV11" i="3"/>
  <c r="AV60" i="3"/>
  <c r="AV25" i="3"/>
  <c r="CE5" i="3"/>
  <c r="DD5" i="3"/>
  <c r="M6" i="3"/>
  <c r="M7" i="3"/>
  <c r="R10" i="3"/>
  <c r="DQ10" i="3"/>
  <c r="AV16" i="3"/>
  <c r="M14" i="3"/>
  <c r="AV22" i="3"/>
  <c r="AV36" i="3"/>
  <c r="M37" i="3"/>
  <c r="M42" i="3"/>
  <c r="AV52" i="3"/>
  <c r="M53" i="3"/>
  <c r="AB55" i="3"/>
  <c r="AL55" i="3"/>
  <c r="BK55" i="3"/>
  <c r="DI55" i="3"/>
  <c r="AV57" i="3"/>
  <c r="AV61" i="3"/>
  <c r="M94" i="3"/>
  <c r="AV94" i="3"/>
  <c r="AV102" i="3"/>
  <c r="M118" i="3"/>
  <c r="AV118" i="3"/>
  <c r="AB121" i="3"/>
  <c r="AG121" i="3"/>
  <c r="AL121" i="3"/>
  <c r="AQ121" i="3"/>
  <c r="BA121" i="3"/>
  <c r="BK121" i="3"/>
  <c r="BU121" i="3"/>
  <c r="BZ121" i="3"/>
  <c r="DI121" i="3"/>
  <c r="DQ121" i="3"/>
  <c r="M123" i="3"/>
  <c r="AV123" i="3"/>
  <c r="AV126" i="3"/>
  <c r="AV32" i="3"/>
  <c r="M33" i="3"/>
  <c r="AV40" i="3"/>
  <c r="AV45" i="3"/>
  <c r="M46" i="3"/>
  <c r="BA47" i="3"/>
  <c r="BU47" i="3"/>
  <c r="CE47" i="3"/>
  <c r="DD47" i="3"/>
  <c r="AV48" i="3"/>
  <c r="CE62" i="3"/>
  <c r="DD62" i="3"/>
  <c r="AV63" i="3"/>
  <c r="BA68" i="3"/>
  <c r="BU68" i="3"/>
  <c r="CE68" i="3"/>
  <c r="AV71" i="3"/>
  <c r="BA74" i="3"/>
  <c r="BK74" i="3"/>
  <c r="BU74" i="3"/>
  <c r="BZ74" i="3"/>
  <c r="CE74" i="3"/>
  <c r="DI74" i="3"/>
  <c r="DI83" i="3"/>
  <c r="R89" i="3"/>
  <c r="AB89" i="3"/>
  <c r="AG89" i="3"/>
  <c r="AL89" i="3"/>
  <c r="AQ89" i="3"/>
  <c r="BA89" i="3"/>
  <c r="BK89" i="3"/>
  <c r="BU89" i="3"/>
  <c r="BZ89" i="3"/>
  <c r="CE89" i="3"/>
  <c r="DD89" i="3"/>
  <c r="M90" i="3"/>
  <c r="AV90" i="3"/>
  <c r="AV93" i="3"/>
  <c r="AV106" i="3"/>
  <c r="R107" i="3"/>
  <c r="AG107" i="3"/>
  <c r="AL107" i="3"/>
  <c r="DQ107" i="3"/>
  <c r="M112" i="3"/>
  <c r="AV112" i="3"/>
  <c r="AB114" i="3"/>
  <c r="AG114" i="3"/>
  <c r="AL114" i="3"/>
  <c r="AQ114" i="3"/>
  <c r="BA114" i="3"/>
  <c r="BK114" i="3"/>
  <c r="BU114" i="3"/>
  <c r="BZ114" i="3"/>
  <c r="DI114" i="3"/>
  <c r="DQ114" i="3"/>
  <c r="J5" i="3"/>
  <c r="R83" i="3"/>
  <c r="BA83" i="3"/>
  <c r="BK83" i="3"/>
  <c r="BZ83" i="3"/>
  <c r="CE83" i="3"/>
  <c r="DD83" i="3"/>
  <c r="DQ83" i="3"/>
  <c r="M84" i="3"/>
  <c r="AV87" i="3"/>
  <c r="M88" i="3"/>
  <c r="DI89" i="3"/>
  <c r="AV91" i="3"/>
  <c r="M92" i="3"/>
  <c r="AV92" i="3"/>
  <c r="R95" i="3"/>
  <c r="AB95" i="3"/>
  <c r="AG95" i="3"/>
  <c r="AL95" i="3"/>
  <c r="AQ95" i="3"/>
  <c r="BA95" i="3"/>
  <c r="BK95" i="3"/>
  <c r="BU95" i="3"/>
  <c r="BZ95" i="3"/>
  <c r="AV96" i="3"/>
  <c r="M97" i="3"/>
  <c r="AV97" i="3"/>
  <c r="R100" i="3"/>
  <c r="AB100" i="3"/>
  <c r="AG100" i="3"/>
  <c r="AL100" i="3"/>
  <c r="AQ100" i="3"/>
  <c r="BA100" i="3"/>
  <c r="BK100" i="3"/>
  <c r="BP100" i="3"/>
  <c r="BU100" i="3"/>
  <c r="DD100" i="3"/>
  <c r="R5" i="3"/>
  <c r="BA5" i="3"/>
  <c r="AV8" i="3"/>
  <c r="M9" i="3"/>
  <c r="AG10" i="3"/>
  <c r="BA10" i="3"/>
  <c r="BU10" i="3"/>
  <c r="AV13" i="3"/>
  <c r="M15" i="3"/>
  <c r="R17" i="3"/>
  <c r="DQ17" i="3"/>
  <c r="M18" i="3"/>
  <c r="AV20" i="3"/>
  <c r="M21" i="3"/>
  <c r="AB23" i="3"/>
  <c r="AL23" i="3"/>
  <c r="BK23" i="3"/>
  <c r="BZ23" i="3"/>
  <c r="DI23" i="3"/>
  <c r="DQ23" i="3"/>
  <c r="M24" i="3"/>
  <c r="AV28" i="3"/>
  <c r="M26" i="3"/>
  <c r="AG29" i="3"/>
  <c r="AQ29" i="3"/>
  <c r="BA29" i="3"/>
  <c r="BU29" i="3"/>
  <c r="CE29" i="3"/>
  <c r="DD29" i="3"/>
  <c r="AV30" i="3"/>
  <c r="M31" i="3"/>
  <c r="AV34" i="3"/>
  <c r="M35" i="3"/>
  <c r="M39" i="3"/>
  <c r="AB41" i="3"/>
  <c r="AL41" i="3"/>
  <c r="BK41" i="3"/>
  <c r="BZ41" i="3"/>
  <c r="DI41" i="3"/>
  <c r="DQ41" i="3"/>
  <c r="AV43" i="3"/>
  <c r="M44" i="3"/>
  <c r="R47" i="3"/>
  <c r="M51" i="3"/>
  <c r="AV54" i="3"/>
  <c r="DQ55" i="3"/>
  <c r="AV59" i="3"/>
  <c r="AB62" i="3"/>
  <c r="AL62" i="3"/>
  <c r="BU62" i="3"/>
  <c r="AG68" i="3"/>
  <c r="AQ68" i="3"/>
  <c r="DD68" i="3"/>
  <c r="AV69" i="3"/>
  <c r="AV72" i="3"/>
  <c r="AV73" i="3"/>
  <c r="R74" i="3"/>
  <c r="DQ74" i="3"/>
  <c r="AV77" i="3"/>
  <c r="AV76" i="3"/>
  <c r="R79" i="3"/>
  <c r="AG79" i="3"/>
  <c r="AL79" i="3"/>
  <c r="AQ79" i="3"/>
  <c r="BA79" i="3"/>
  <c r="BK79" i="3"/>
  <c r="BZ79" i="3"/>
  <c r="DI79" i="3"/>
  <c r="DQ79" i="3"/>
  <c r="BZ100" i="3"/>
  <c r="DQ100" i="3"/>
  <c r="M101" i="3"/>
  <c r="AV101" i="3"/>
  <c r="AV104" i="3"/>
  <c r="M105" i="3"/>
  <c r="AB107" i="3"/>
  <c r="AQ107" i="3"/>
  <c r="BA107" i="3"/>
  <c r="BK107" i="3"/>
  <c r="BU107" i="3"/>
  <c r="DI107" i="3"/>
  <c r="AV109" i="3"/>
  <c r="M110" i="3"/>
  <c r="AV110" i="3"/>
  <c r="AV113" i="3"/>
  <c r="R114" i="3"/>
  <c r="AV115" i="3"/>
  <c r="M116" i="3"/>
  <c r="AV116" i="3"/>
  <c r="AV119" i="3"/>
  <c r="M120" i="3"/>
  <c r="AV120" i="3"/>
  <c r="R121" i="3"/>
  <c r="AV124" i="3"/>
  <c r="M125" i="3"/>
  <c r="AV125" i="3"/>
  <c r="AV128" i="3"/>
  <c r="AV129" i="3"/>
  <c r="AB130" i="3"/>
  <c r="AG130" i="3"/>
  <c r="AL130" i="3"/>
  <c r="AQ130" i="3"/>
  <c r="BA130" i="3"/>
  <c r="BK130" i="3"/>
  <c r="BZ130" i="3"/>
  <c r="DI130" i="3"/>
  <c r="DQ130" i="3"/>
  <c r="AV138" i="3"/>
  <c r="AB5" i="3"/>
  <c r="BZ5" i="3"/>
  <c r="DQ5" i="3"/>
  <c r="AV7" i="3"/>
  <c r="M8" i="3"/>
  <c r="AV9" i="3"/>
  <c r="AB10" i="3"/>
  <c r="AL10" i="3"/>
  <c r="BK10" i="3"/>
  <c r="BZ10" i="3"/>
  <c r="DI10" i="3"/>
  <c r="M11" i="3"/>
  <c r="M12" i="3"/>
  <c r="AV12" i="3"/>
  <c r="M13" i="3"/>
  <c r="AV15" i="3"/>
  <c r="M16" i="3"/>
  <c r="AV14" i="3"/>
  <c r="AB17" i="3"/>
  <c r="AL17" i="3"/>
  <c r="BU17" i="3"/>
  <c r="CE17" i="3"/>
  <c r="DD17" i="3"/>
  <c r="M19" i="3"/>
  <c r="M20" i="3"/>
  <c r="AV21" i="3"/>
  <c r="M22" i="3"/>
  <c r="R23" i="3"/>
  <c r="AG23" i="3"/>
  <c r="AQ23" i="3"/>
  <c r="BA23" i="3"/>
  <c r="BU23" i="3"/>
  <c r="CE23" i="3"/>
  <c r="DD23" i="3"/>
  <c r="AV24" i="3"/>
  <c r="M25" i="3"/>
  <c r="AV27" i="3"/>
  <c r="M28" i="3"/>
  <c r="AV26" i="3"/>
  <c r="AB29" i="3"/>
  <c r="AL29" i="3"/>
  <c r="BK29" i="3"/>
  <c r="BZ29" i="3"/>
  <c r="DI29" i="3"/>
  <c r="DQ29" i="3"/>
  <c r="M30" i="3"/>
  <c r="AV31" i="3"/>
  <c r="M32" i="3"/>
  <c r="AV33" i="3"/>
  <c r="M34" i="3"/>
  <c r="AV35" i="3"/>
  <c r="M36" i="3"/>
  <c r="M38" i="3"/>
  <c r="M40" i="3"/>
  <c r="R41" i="3"/>
  <c r="AG41" i="3"/>
  <c r="AQ41" i="3"/>
  <c r="BA41" i="3"/>
  <c r="BU41" i="3"/>
  <c r="CE41" i="3"/>
  <c r="DD41" i="3"/>
  <c r="AV42" i="3"/>
  <c r="M43" i="3"/>
  <c r="AV44" i="3"/>
  <c r="M45" i="3"/>
  <c r="AV46" i="3"/>
  <c r="AB47" i="3"/>
  <c r="AL47" i="3"/>
  <c r="BK47" i="3"/>
  <c r="DI47" i="3"/>
  <c r="DQ47" i="3"/>
  <c r="M48" i="3"/>
  <c r="AV49" i="3"/>
  <c r="M50" i="3"/>
  <c r="AV51" i="3"/>
  <c r="M52" i="3"/>
  <c r="AV53" i="3"/>
  <c r="M54" i="3"/>
  <c r="R55" i="3"/>
  <c r="AG55" i="3"/>
  <c r="AQ55" i="3"/>
  <c r="BA55" i="3"/>
  <c r="BU55" i="3"/>
  <c r="DD55" i="3"/>
  <c r="AV56" i="3"/>
  <c r="AV58" i="3"/>
  <c r="R62" i="3"/>
  <c r="AG62" i="3"/>
  <c r="AQ62" i="3"/>
  <c r="BA62" i="3"/>
  <c r="BK62" i="3"/>
  <c r="BZ62" i="3"/>
  <c r="DI62" i="3"/>
  <c r="DQ62" i="3"/>
  <c r="M63" i="3"/>
  <c r="AB68" i="3"/>
  <c r="AL68" i="3"/>
  <c r="BK68" i="3"/>
  <c r="BZ68" i="3"/>
  <c r="DI68" i="3"/>
  <c r="M69" i="3"/>
  <c r="M70" i="3"/>
  <c r="M71" i="3"/>
  <c r="M72" i="3"/>
  <c r="M73" i="3"/>
  <c r="M75" i="3"/>
  <c r="AV75" i="3"/>
  <c r="M80" i="3"/>
  <c r="AV80" i="3"/>
  <c r="AV84" i="3"/>
  <c r="M85" i="3"/>
  <c r="M87" i="3"/>
  <c r="M91" i="3"/>
  <c r="M93" i="3"/>
  <c r="M96" i="3"/>
  <c r="M98" i="3"/>
  <c r="M102" i="3"/>
  <c r="M104" i="3"/>
  <c r="AV105" i="3"/>
  <c r="M106" i="3"/>
  <c r="M108" i="3"/>
  <c r="AV108" i="3"/>
  <c r="M109" i="3"/>
  <c r="M111" i="3"/>
  <c r="M113" i="3"/>
  <c r="BP114" i="3"/>
  <c r="M115" i="3"/>
  <c r="M117" i="3"/>
  <c r="M119" i="3"/>
  <c r="M122" i="3"/>
  <c r="M124" i="3"/>
  <c r="M126" i="3"/>
  <c r="AV127" i="3"/>
  <c r="M128" i="3"/>
  <c r="M129" i="3"/>
  <c r="AB137" i="3"/>
  <c r="AL137" i="3"/>
  <c r="BK137" i="3"/>
  <c r="BZ137" i="3"/>
  <c r="DQ137" i="3"/>
  <c r="R137" i="3"/>
  <c r="AG137" i="3"/>
  <c r="AQ137" i="3"/>
  <c r="BA137" i="3"/>
  <c r="BU137" i="3"/>
  <c r="DD137" i="3"/>
  <c r="DJ142" i="3"/>
  <c r="M107" i="3" l="1"/>
  <c r="C142" i="3"/>
  <c r="AS142" i="3"/>
  <c r="DE142" i="3"/>
  <c r="CA142" i="3"/>
  <c r="AV10" i="3"/>
  <c r="J142" i="3"/>
  <c r="CJ142" i="3"/>
  <c r="BL142" i="3"/>
  <c r="DR142" i="3"/>
  <c r="CK142" i="3"/>
  <c r="CF142" i="3"/>
  <c r="BB142" i="3"/>
  <c r="BQ142" i="3"/>
  <c r="AM142" i="3"/>
  <c r="AH142" i="3"/>
  <c r="AR142" i="3"/>
  <c r="N107" i="3"/>
  <c r="K142" i="3"/>
  <c r="S142" i="3"/>
  <c r="BF142" i="3"/>
  <c r="BG142" i="3"/>
  <c r="M137" i="3"/>
  <c r="H130" i="3"/>
  <c r="H121" i="3"/>
  <c r="M55" i="3"/>
  <c r="M23" i="3"/>
  <c r="AV41" i="3"/>
  <c r="AV17" i="3"/>
  <c r="M10" i="3"/>
  <c r="M5" i="3"/>
  <c r="I68" i="3"/>
  <c r="M121" i="3"/>
  <c r="I137" i="3"/>
  <c r="I41" i="3"/>
  <c r="H10" i="3"/>
  <c r="M47" i="3"/>
  <c r="AV55" i="3"/>
  <c r="DQ142" i="3"/>
  <c r="BK142" i="3"/>
  <c r="AL142" i="3"/>
  <c r="CE142" i="3"/>
  <c r="BA142" i="3"/>
  <c r="AG142" i="3"/>
  <c r="R142" i="3"/>
  <c r="M130" i="3"/>
  <c r="AV100" i="3"/>
  <c r="AV95" i="3"/>
  <c r="M89" i="3"/>
  <c r="M79" i="3"/>
  <c r="AV74" i="3"/>
  <c r="M68" i="3"/>
  <c r="M17" i="3"/>
  <c r="DI142" i="3"/>
  <c r="BZ142" i="3"/>
  <c r="AB142" i="3"/>
  <c r="AQ142" i="3"/>
  <c r="BP142" i="3"/>
  <c r="M100" i="3"/>
  <c r="M95" i="3"/>
  <c r="AV89" i="3"/>
  <c r="M114" i="3"/>
  <c r="M83" i="3"/>
  <c r="AV79" i="3"/>
  <c r="M74" i="3"/>
  <c r="AV62" i="3"/>
  <c r="M62" i="3"/>
  <c r="AV23" i="3"/>
  <c r="I23" i="3"/>
  <c r="M142" i="3" l="1"/>
  <c r="N142" i="3"/>
  <c r="H107" i="3"/>
  <c r="I107" i="3"/>
  <c r="H74" i="3"/>
  <c r="I74" i="3"/>
  <c r="H95" i="3"/>
  <c r="I95" i="3"/>
  <c r="H100" i="3"/>
  <c r="I100" i="3"/>
  <c r="H79" i="3"/>
  <c r="I79" i="3"/>
  <c r="H89" i="3"/>
  <c r="I89" i="3"/>
  <c r="H55" i="3"/>
  <c r="I55" i="3"/>
  <c r="H114" i="3"/>
  <c r="I114" i="3"/>
  <c r="H47" i="3"/>
  <c r="I47" i="3"/>
  <c r="H62" i="3"/>
  <c r="I62" i="3"/>
  <c r="H17" i="3"/>
  <c r="I17" i="3"/>
  <c r="H41" i="3"/>
  <c r="H23" i="3"/>
  <c r="H137" i="3"/>
  <c r="H68" i="3"/>
  <c r="AC10" i="3" l="1"/>
  <c r="DD142" i="3"/>
  <c r="AC142" i="3" l="1"/>
  <c r="BU6" i="3" l="1"/>
  <c r="BV5" i="3"/>
  <c r="BV6" i="3"/>
  <c r="E6" i="3" l="1"/>
  <c r="AV6" i="3"/>
  <c r="BU5" i="3"/>
  <c r="AW6" i="3"/>
  <c r="AT5" i="3"/>
  <c r="AW5" i="3" l="1"/>
  <c r="AV5" i="3"/>
  <c r="E5" i="3"/>
  <c r="H6" i="3"/>
  <c r="I6" i="3"/>
  <c r="H5" i="3" l="1"/>
  <c r="I5" i="3"/>
  <c r="BU85" i="3"/>
  <c r="BU144" i="3"/>
  <c r="AW85" i="3"/>
  <c r="BV85" i="3"/>
  <c r="BU83" i="3"/>
  <c r="BV144" i="3" l="1"/>
  <c r="AV85" i="3"/>
  <c r="BV83" i="3"/>
  <c r="E85" i="3"/>
  <c r="AT144" i="3"/>
  <c r="AT83" i="3"/>
  <c r="AW144" i="3" l="1"/>
  <c r="AV144" i="3"/>
  <c r="AV83" i="3"/>
  <c r="AW83" i="3"/>
  <c r="I85" i="3"/>
  <c r="E144" i="3"/>
  <c r="H85" i="3"/>
  <c r="E83" i="3"/>
  <c r="BV142" i="3"/>
  <c r="BU142" i="3"/>
  <c r="H144" i="3" l="1"/>
  <c r="I144" i="3"/>
  <c r="I83" i="3"/>
  <c r="H83" i="3"/>
  <c r="CE37" i="3" l="1"/>
  <c r="CE39" i="3"/>
  <c r="AT37" i="3"/>
  <c r="AW37" i="3" s="1"/>
  <c r="CE38" i="3"/>
  <c r="AT38" i="3"/>
  <c r="AW38" i="3" s="1"/>
  <c r="AT39" i="3"/>
  <c r="AV39" i="3" s="1"/>
  <c r="CF38" i="3"/>
  <c r="CF37" i="3"/>
  <c r="CF39" i="3"/>
  <c r="E38" i="3" l="1"/>
  <c r="H38" i="3" s="1"/>
  <c r="AW39" i="3"/>
  <c r="E39" i="3"/>
  <c r="AV38" i="3"/>
  <c r="E37" i="3"/>
  <c r="AT145" i="3"/>
  <c r="AT29" i="3"/>
  <c r="AV37" i="3"/>
  <c r="I38" i="3" l="1"/>
  <c r="H39" i="3"/>
  <c r="I39" i="3"/>
  <c r="AV145" i="3"/>
  <c r="AW145" i="3"/>
  <c r="AW29" i="3"/>
  <c r="AV29" i="3"/>
  <c r="AT142" i="3"/>
  <c r="E29" i="3"/>
  <c r="E145" i="3"/>
  <c r="H37" i="3"/>
  <c r="I37" i="3"/>
  <c r="I145" i="3" l="1"/>
  <c r="H145" i="3"/>
  <c r="I29" i="3"/>
  <c r="H29" i="3"/>
  <c r="E142" i="3"/>
  <c r="AV142" i="3"/>
  <c r="AW142" i="3"/>
  <c r="H142" i="3" l="1"/>
  <c r="I142" i="3"/>
</calcChain>
</file>

<file path=xl/comments1.xml><?xml version="1.0" encoding="utf-8"?>
<comments xmlns="http://schemas.openxmlformats.org/spreadsheetml/2006/main">
  <authors>
    <author>Баканова Ирина Владимировна</author>
    <author>Пануева Светлана Александровна</author>
    <author>Ищенко Ольга Саидкуловна</author>
  </authors>
  <commentList>
    <comment ref="L24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AS24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поселениям, утверждены на 2021 год в сумме 800000,00 рублей</t>
        </r>
      </text>
    </comment>
    <comment ref="AT24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поселениям, исполнены в 2021 году в сумме 800000,00 рублей</t>
        </r>
      </text>
    </comment>
    <comment ref="AU24" authorId="2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Перечисление части прибыли 100 000</t>
        </r>
      </text>
    </comment>
    <comment ref="J42" authorId="2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 з</t>
        </r>
        <r>
          <rPr>
            <sz val="9"/>
            <color indexed="81"/>
            <rFont val="Tahoma"/>
            <family val="2"/>
            <charset val="204"/>
          </rPr>
          <t>емельный налог (по обязательствам, возникшим до 1 января 2006 года), мобилизуемый на территориях городских поселений, утвержден на 2021 год в сумме 69368,83 руб.</t>
        </r>
      </text>
    </comment>
    <comment ref="K4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Пануева Светлана Александровна: </t>
        </r>
        <r>
          <rPr>
            <sz val="9"/>
            <color indexed="81"/>
            <rFont val="Tahoma"/>
            <family val="2"/>
            <charset val="204"/>
          </rPr>
          <t xml:space="preserve">земельный налог (по обязательствам, возникшим до 1 января 2006 года), мобилизуемый на территориях городских поселений, исполнен в 2021 году в сумме 69368,83 руб.
</t>
        </r>
      </text>
    </comment>
    <comment ref="L42" authorId="2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задолж
енность по земельному налогу 69 712,24</t>
        </r>
      </text>
    </comment>
    <comment ref="AS52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утверждена на 2021 год в сумме 910,00 руб.</t>
        </r>
      </text>
    </comment>
    <comment ref="AU5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+902,92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AS5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323,15 руб.</t>
        </r>
      </text>
    </comment>
    <comment ref="AT5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323,15 руб.</t>
        </r>
      </text>
    </comment>
    <comment ref="AS60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1604,01 руб.</t>
        </r>
      </text>
    </comment>
    <comment ref="AT60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1604,01 руб.</t>
        </r>
      </text>
    </comment>
    <comment ref="AU60" authorId="2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Сервитуты 766,06
</t>
        </r>
      </text>
    </comment>
    <comment ref="AS6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утверждены на 2021 год в сумме 274250,00 руб.</t>
        </r>
      </text>
    </comment>
    <comment ref="AT6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исполнены в 2021 году в сумме 89620,00 руб.</t>
        </r>
      </text>
    </comment>
    <comment ref="AU65" authorId="2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Доходы от продажи квартир 124 750</t>
        </r>
      </text>
    </comment>
    <comment ref="AS8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поселениями, утверждены на 2021 год в сумме 10647,00 руб.</t>
        </r>
      </text>
    </comment>
    <comment ref="AT8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поселениями, исполнены в 2021 году в сумме 10646,80 руб.</t>
        </r>
      </text>
    </comment>
    <comment ref="K88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земельный налог (по обязательствам, возникшим до 1 января 2006 года), мобилизуемый на территориях сельских поселений, в 2021 году возвращен в сумме 0,29 руб.</t>
        </r>
      </text>
    </comment>
    <comment ref="AS115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утверждена на 2021 год в сумме 424,29 руб.</t>
        </r>
      </text>
    </comment>
    <comment ref="AT115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исполнена в 2021 году в сумме 424,29 руб.</t>
        </r>
      </text>
    </comment>
    <comment ref="AT116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исполнена в 2021 году в сумме 1508,68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<sst xmlns="http://schemas.openxmlformats.org/spreadsheetml/2006/main" count="319" uniqueCount="176">
  <si>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</si>
  <si>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</si>
  <si>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</si>
  <si>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</si>
  <si>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</si>
  <si>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</si>
  <si>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</si>
  <si>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</si>
  <si>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</si>
  <si>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</si>
  <si>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</si>
  <si>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</si>
  <si>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</si>
  <si>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</si>
  <si>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</si>
  <si>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</si>
  <si>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</si>
  <si>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</si>
  <si>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</si>
  <si>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</si>
  <si>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</si>
  <si>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</si>
  <si>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</si>
  <si>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</si>
  <si>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</si>
  <si>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</si>
  <si>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</si>
  <si>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</si>
  <si>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</si>
  <si>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</si>
  <si>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</si>
  <si>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</si>
  <si>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</si>
  <si>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</si>
  <si>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</si>
  <si>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</si>
  <si>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</si>
  <si>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</si>
  <si>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</si>
  <si>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</si>
  <si>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</si>
  <si>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</si>
  <si>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</si>
  <si>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</si>
  <si>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</si>
  <si>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</si>
  <si>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</si>
  <si>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</si>
  <si>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</si>
  <si>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</si>
  <si>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</si>
  <si>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</si>
  <si>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</si>
  <si>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</si>
  <si>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</si>
  <si>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</si>
  <si>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</si>
  <si>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</si>
  <si>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</si>
  <si>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</si>
  <si>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</si>
  <si>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</si>
  <si>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</si>
  <si>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</si>
  <si>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</si>
  <si>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</si>
  <si>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</si>
  <si>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</si>
  <si>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</si>
  <si>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</si>
  <si>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</si>
  <si>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</si>
  <si>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</si>
  <si>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</si>
  <si>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</si>
  <si>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</si>
  <si>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</si>
  <si>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</si>
  <si>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</si>
  <si>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</si>
  <si>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</si>
  <si>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</si>
  <si>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</si>
  <si>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</si>
  <si>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</si>
  <si>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</si>
  <si>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</si>
  <si>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</si>
  <si>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</si>
  <si>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</si>
  <si>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</si>
  <si>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</si>
  <si>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</si>
  <si>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</si>
  <si>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</si>
  <si>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</si>
  <si>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</si>
  <si>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</si>
  <si>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</si>
  <si>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</si>
  <si>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</si>
  <si>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</si>
  <si>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</si>
  <si>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</si>
  <si>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</si>
  <si>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</si>
  <si>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</si>
  <si>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</si>
  <si>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</si>
  <si>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</si>
  <si>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</si>
  <si>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</si>
  <si>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</si>
  <si>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</si>
  <si>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</si>
  <si>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</si>
  <si>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</si>
  <si>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</si>
  <si>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</si>
  <si>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</si>
  <si>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</si>
  <si>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</si>
  <si>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</si>
  <si>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</si>
  <si>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</si>
  <si>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</si>
  <si>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</si>
  <si>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</si>
  <si>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</si>
  <si>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</si>
  <si>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</si>
  <si>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</si>
  <si>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</si>
  <si>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</si>
  <si>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</si>
  <si>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</si>
  <si>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</si>
  <si>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</si>
  <si>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</si>
  <si>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</si>
  <si>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</si>
  <si>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</si>
  <si>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</si>
  <si>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</si>
  <si>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</si>
  <si>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</si>
  <si>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</si>
  <si>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</si>
  <si>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</si>
  <si>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</si>
  <si>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</si>
  <si>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</si>
  <si>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</si>
  <si>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</si>
  <si>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</si>
  <si>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</si>
  <si>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</si>
  <si>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</si>
  <si>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</si>
  <si>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</si>
  <si>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</si>
  <si>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</si>
  <si>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</si>
  <si>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</si>
  <si>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</si>
  <si>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</si>
  <si>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11406000000000430)</t>
  </si>
  <si>
    <t>Исполнено за 2020 год</t>
  </si>
  <si>
    <t>декабрь</t>
  </si>
  <si>
    <t>Утверждено на 2021  год</t>
  </si>
  <si>
    <t>Исполнено за 2021 год</t>
  </si>
  <si>
    <t>Процент исполнения доходов за 2021 год</t>
  </si>
  <si>
    <t>Темп роста (снижения) (2021 год к 2020 году)</t>
  </si>
  <si>
    <t xml:space="preserve"> Инициативные платежи (КБК 11715000000000150)</t>
  </si>
  <si>
    <t>Остаповское сельское поселение *</t>
  </si>
  <si>
    <t>Исполнение налоговых и неналоговых доходов бюджетов поселений за 2021 год, рублей (по отчету ф. 0503317М)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</si>
</sst>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31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9900FF"/>
      <name val="Arial Cyr"/>
      <charset val="204"/>
    </font>
    <font>
      <b/>
      <sz val="14"/>
      <color rgb="FF9900FF"/>
      <name val="Times New Roman"/>
      <family val="1"/>
      <charset val="204"/>
    </font>
    <font>
      <sz val="11"/>
      <color rgb="FF9900FF"/>
      <name val="Times New Roman"/>
      <family val="1"/>
      <charset val="204"/>
    </font>
    <font>
      <b/>
      <sz val="11"/>
      <color rgb="FF9900FF"/>
      <name val="Times New Roman"/>
      <family val="1"/>
      <charset val="204"/>
    </font>
    <font>
      <b/>
      <sz val="12"/>
      <color rgb="FF9900FF"/>
      <name val="Times New Roman"/>
      <family val="1"/>
      <charset val="204"/>
    </font>
    <font>
      <sz val="12"/>
      <color rgb="FF9900FF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0" borderId="0"/>
  </cellStyleXfs>
  <cellXfs count="149">
    <xf numFmtId="0" fontId="0" fillId="0" borderId="0" xfId="0"/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165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13" fillId="0" borderId="2" xfId="0" applyNumberFormat="1" applyFont="1" applyBorder="1"/>
    <xf numFmtId="4" fontId="3" fillId="15" borderId="0" xfId="1" applyNumberFormat="1" applyFont="1" applyFill="1" applyBorder="1"/>
    <xf numFmtId="165" fontId="4" fillId="15" borderId="2" xfId="1" applyNumberFormat="1" applyFont="1" applyFill="1" applyBorder="1" applyAlignment="1">
      <alignment horizontal="right"/>
    </xf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0" fontId="9" fillId="16" borderId="5" xfId="1" applyFont="1" applyFill="1" applyBorder="1"/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21" fillId="0" borderId="1" xfId="1" applyFont="1" applyBorder="1" applyAlignment="1">
      <alignment vertical="center"/>
    </xf>
    <xf numFmtId="0" fontId="22" fillId="0" borderId="0" xfId="1" applyFont="1"/>
    <xf numFmtId="4" fontId="13" fillId="0" borderId="2" xfId="6" applyNumberFormat="1" applyFont="1" applyBorder="1"/>
    <xf numFmtId="0" fontId="26" fillId="0" borderId="1" xfId="1" applyFont="1" applyBorder="1" applyAlignment="1">
      <alignment vertical="center"/>
    </xf>
    <xf numFmtId="0" fontId="27" fillId="15" borderId="2" xfId="1" applyFont="1" applyFill="1" applyBorder="1" applyAlignment="1">
      <alignment horizontal="center" vertical="top" wrapText="1"/>
    </xf>
    <xf numFmtId="0" fontId="28" fillId="0" borderId="2" xfId="1" applyFont="1" applyBorder="1" applyAlignment="1">
      <alignment horizontal="center" vertical="center" wrapText="1"/>
    </xf>
    <xf numFmtId="4" fontId="30" fillId="15" borderId="3" xfId="1" applyNumberFormat="1" applyFont="1" applyFill="1" applyBorder="1" applyAlignment="1">
      <alignment wrapText="1" readingOrder="1"/>
    </xf>
    <xf numFmtId="4" fontId="30" fillId="15" borderId="0" xfId="1" applyNumberFormat="1" applyFont="1" applyFill="1" applyBorder="1"/>
    <xf numFmtId="4" fontId="30" fillId="16" borderId="2" xfId="1" applyNumberFormat="1" applyFont="1" applyFill="1" applyBorder="1" applyAlignment="1">
      <alignment horizontal="right"/>
    </xf>
    <xf numFmtId="164" fontId="30" fillId="15" borderId="0" xfId="1" applyNumberFormat="1" applyFont="1" applyFill="1"/>
    <xf numFmtId="4" fontId="25" fillId="0" borderId="0" xfId="1" applyNumberFormat="1" applyFont="1" applyAlignment="1">
      <alignment vertical="top" wrapText="1"/>
    </xf>
    <xf numFmtId="0" fontId="25" fillId="0" borderId="0" xfId="1" applyFont="1"/>
    <xf numFmtId="0" fontId="25" fillId="0" borderId="0" xfId="1" applyFont="1" applyAlignment="1">
      <alignment vertical="top" wrapText="1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4" fontId="30" fillId="0" borderId="3" xfId="1" applyNumberFormat="1" applyFont="1" applyFill="1" applyBorder="1" applyAlignment="1">
      <alignment wrapText="1" readingOrder="1"/>
    </xf>
    <xf numFmtId="0" fontId="3" fillId="0" borderId="0" xfId="1" applyFont="1"/>
    <xf numFmtId="0" fontId="30" fillId="15" borderId="0" xfId="1" applyFont="1" applyFill="1"/>
    <xf numFmtId="4" fontId="3" fillId="15" borderId="0" xfId="1" applyNumberFormat="1" applyFont="1" applyFill="1"/>
    <xf numFmtId="4" fontId="3" fillId="0" borderId="0" xfId="1" applyNumberFormat="1" applyFont="1" applyAlignment="1">
      <alignment vertical="top"/>
    </xf>
    <xf numFmtId="4" fontId="3" fillId="15" borderId="0" xfId="1" applyNumberFormat="1" applyFont="1" applyFill="1" applyAlignment="1">
      <alignment vertical="top"/>
    </xf>
    <xf numFmtId="4" fontId="30" fillId="0" borderId="0" xfId="1" applyNumberFormat="1" applyFont="1" applyAlignment="1">
      <alignment vertical="top"/>
    </xf>
    <xf numFmtId="4" fontId="30" fillId="15" borderId="0" xfId="1" applyNumberFormat="1" applyFont="1" applyFill="1" applyAlignment="1">
      <alignment vertical="top"/>
    </xf>
    <xf numFmtId="4" fontId="3" fillId="0" borderId="0" xfId="1" applyNumberFormat="1" applyFont="1" applyFill="1" applyAlignment="1">
      <alignment vertical="top"/>
    </xf>
    <xf numFmtId="4" fontId="13" fillId="3" borderId="2" xfId="0" applyNumberFormat="1" applyFont="1" applyFill="1" applyBorder="1"/>
    <xf numFmtId="4" fontId="13" fillId="0" borderId="2" xfId="0" applyNumberFormat="1" applyFont="1" applyFill="1" applyBorder="1"/>
    <xf numFmtId="4" fontId="3" fillId="3" borderId="2" xfId="1" applyNumberFormat="1" applyFont="1" applyFill="1" applyBorder="1" applyAlignment="1">
      <alignment horizontal="right" shrinkToFit="1"/>
    </xf>
    <xf numFmtId="4" fontId="3" fillId="3" borderId="3" xfId="1" applyNumberFormat="1" applyFont="1" applyFill="1" applyBorder="1" applyAlignment="1">
      <alignment wrapText="1" readingOrder="1"/>
    </xf>
    <xf numFmtId="4" fontId="30" fillId="3" borderId="3" xfId="1" applyNumberFormat="1" applyFont="1" applyFill="1" applyBorder="1" applyAlignment="1">
      <alignment wrapText="1" readingOrder="1"/>
    </xf>
    <xf numFmtId="0" fontId="3" fillId="3" borderId="3" xfId="1" applyFont="1" applyFill="1" applyBorder="1" applyAlignment="1">
      <alignment vertical="top" wrapText="1" readingOrder="1"/>
    </xf>
    <xf numFmtId="4" fontId="4" fillId="15" borderId="0" xfId="1" applyNumberFormat="1" applyFont="1" applyFill="1" applyAlignment="1">
      <alignment vertical="top"/>
    </xf>
    <xf numFmtId="4" fontId="29" fillId="15" borderId="0" xfId="1" applyNumberFormat="1" applyFont="1" applyFill="1" applyAlignment="1">
      <alignment vertical="top"/>
    </xf>
    <xf numFmtId="4" fontId="4" fillId="0" borderId="0" xfId="1" applyNumberFormat="1" applyFont="1" applyAlignment="1">
      <alignment vertical="top"/>
    </xf>
    <xf numFmtId="0" fontId="3" fillId="15" borderId="0" xfId="1" applyFont="1" applyFill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16" borderId="3" xfId="1" applyFont="1" applyFill="1" applyBorder="1" applyAlignment="1">
      <alignment vertical="top" wrapText="1"/>
    </xf>
    <xf numFmtId="4" fontId="4" fillId="16" borderId="2" xfId="1" applyNumberFormat="1" applyFont="1" applyFill="1" applyBorder="1" applyAlignment="1">
      <alignment horizontal="right" vertical="top" shrinkToFit="1"/>
    </xf>
    <xf numFmtId="4" fontId="29" fillId="16" borderId="2" xfId="1" applyNumberFormat="1" applyFont="1" applyFill="1" applyBorder="1" applyAlignment="1">
      <alignment horizontal="right" vertical="top" shrinkToFit="1"/>
    </xf>
    <xf numFmtId="165" fontId="4" fillId="16" borderId="2" xfId="1" applyNumberFormat="1" applyFont="1" applyFill="1" applyBorder="1" applyAlignment="1">
      <alignment horizontal="right" vertical="top"/>
    </xf>
    <xf numFmtId="4" fontId="4" fillId="16" borderId="2" xfId="1" applyNumberFormat="1" applyFont="1" applyFill="1" applyBorder="1" applyAlignment="1">
      <alignment vertical="top" wrapText="1"/>
    </xf>
    <xf numFmtId="165" fontId="3" fillId="16" borderId="2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top"/>
    </xf>
    <xf numFmtId="4" fontId="4" fillId="16" borderId="3" xfId="1" applyNumberFormat="1" applyFont="1" applyFill="1" applyBorder="1" applyAlignment="1">
      <alignment vertical="top" wrapText="1"/>
    </xf>
    <xf numFmtId="4" fontId="29" fillId="16" borderId="3" xfId="1" applyNumberFormat="1" applyFont="1" applyFill="1" applyBorder="1" applyAlignment="1">
      <alignment vertical="top" wrapText="1"/>
    </xf>
    <xf numFmtId="165" fontId="4" fillId="16" borderId="2" xfId="1" applyNumberFormat="1" applyFont="1" applyFill="1" applyBorder="1" applyAlignment="1">
      <alignment horizontal="right" vertical="top" shrinkToFit="1"/>
    </xf>
    <xf numFmtId="0" fontId="4" fillId="0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vertical="top" wrapText="1"/>
    </xf>
    <xf numFmtId="4" fontId="18" fillId="16" borderId="2" xfId="1" applyNumberFormat="1" applyFont="1" applyFill="1" applyBorder="1" applyAlignment="1">
      <alignment horizontal="right" vertical="top" shrinkToFit="1"/>
    </xf>
    <xf numFmtId="0" fontId="12" fillId="0" borderId="2" xfId="1" applyFont="1" applyBorder="1" applyAlignment="1">
      <alignment vertical="top"/>
    </xf>
    <xf numFmtId="0" fontId="4" fillId="16" borderId="5" xfId="1" applyFont="1" applyFill="1" applyBorder="1" applyAlignment="1">
      <alignment horizontal="justify" vertical="top" wrapText="1"/>
    </xf>
    <xf numFmtId="4" fontId="29" fillId="16" borderId="2" xfId="1" applyNumberFormat="1" applyFont="1" applyFill="1" applyBorder="1" applyAlignment="1">
      <alignment vertical="top" wrapText="1"/>
    </xf>
    <xf numFmtId="165" fontId="3" fillId="0" borderId="2" xfId="1" applyNumberFormat="1" applyFont="1" applyFill="1" applyBorder="1" applyAlignment="1">
      <alignment horizontal="right" vertical="top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3" fillId="15" borderId="0" xfId="1" applyFont="1" applyFill="1" applyAlignment="1">
      <alignment horizontal="left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99FFCC"/>
      <color rgb="FF99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W156"/>
  <sheetViews>
    <sheetView showGridLines="0" tabSelected="1" view="pageBreakPreview" zoomScale="80" zoomScaleNormal="80" zoomScaleSheetLayoutView="80" workbookViewId="0">
      <selection activeCell="I148" sqref="I148"/>
    </sheetView>
  </sheetViews>
  <sheetFormatPr defaultColWidth="9.140625" defaultRowHeight="12.75" outlineLevelRow="1" outlineLevelCol="1" x14ac:dyDescent="0.2"/>
  <cols>
    <col min="1" max="1" width="6.140625" style="1" customWidth="1"/>
    <col min="2" max="2" width="45.28515625" style="1" customWidth="1"/>
    <col min="3" max="3" width="18.7109375" style="1" customWidth="1"/>
    <col min="4" max="4" width="16.5703125" style="53" hidden="1" customWidth="1"/>
    <col min="5" max="5" width="18.7109375" style="1" customWidth="1"/>
    <col min="6" max="6" width="17.42578125" style="53" hidden="1" customWidth="1"/>
    <col min="7" max="7" width="18.7109375" style="1" customWidth="1"/>
    <col min="8" max="9" width="12.7109375" style="1" customWidth="1"/>
    <col min="10" max="12" width="18.7109375" style="1" customWidth="1"/>
    <col min="13" max="13" width="12.7109375" style="1" customWidth="1"/>
    <col min="14" max="14" width="13.7109375" style="1" customWidth="1"/>
    <col min="15" max="17" width="16.7109375" style="1" customWidth="1"/>
    <col min="18" max="19" width="12.7109375" style="1" customWidth="1"/>
    <col min="20" max="22" width="15.5703125" style="1" customWidth="1"/>
    <col min="23" max="23" width="12.85546875" style="1" customWidth="1"/>
    <col min="24" max="24" width="12.140625" style="1" customWidth="1"/>
    <col min="25" max="27" width="14.28515625" style="1" customWidth="1"/>
    <col min="28" max="28" width="12.7109375" style="1" customWidth="1"/>
    <col min="29" max="29" width="11.85546875" style="1" customWidth="1"/>
    <col min="30" max="32" width="15.5703125" style="1" customWidth="1"/>
    <col min="33" max="33" width="11.7109375" style="1" customWidth="1"/>
    <col min="34" max="34" width="11.85546875" style="1" customWidth="1"/>
    <col min="35" max="37" width="16.7109375" style="1" customWidth="1"/>
    <col min="38" max="38" width="10.7109375" style="1" customWidth="1"/>
    <col min="39" max="39" width="11.140625" style="1" customWidth="1"/>
    <col min="40" max="42" width="12.28515625" style="1" customWidth="1"/>
    <col min="43" max="43" width="12" style="1" customWidth="1"/>
    <col min="44" max="44" width="13" style="1" customWidth="1"/>
    <col min="45" max="47" width="15.5703125" style="1" customWidth="1"/>
    <col min="48" max="48" width="11.140625" style="1" customWidth="1"/>
    <col min="49" max="49" width="12.85546875" style="1" customWidth="1"/>
    <col min="50" max="52" width="15.5703125" style="1" customWidth="1"/>
    <col min="53" max="54" width="12.7109375" style="1" customWidth="1"/>
    <col min="55" max="57" width="14.28515625" style="1" customWidth="1"/>
    <col min="58" max="58" width="11.28515625" style="1" customWidth="1"/>
    <col min="59" max="59" width="12.7109375" style="1" customWidth="1"/>
    <col min="60" max="62" width="14.28515625" style="1" customWidth="1"/>
    <col min="63" max="63" width="11.85546875" style="1" customWidth="1"/>
    <col min="64" max="64" width="11.28515625" style="1" customWidth="1"/>
    <col min="65" max="67" width="14.28515625" style="1" customWidth="1"/>
    <col min="68" max="68" width="10.7109375" style="1" customWidth="1"/>
    <col min="69" max="69" width="11.140625" style="1" customWidth="1"/>
    <col min="70" max="72" width="15.5703125" style="1" customWidth="1"/>
    <col min="73" max="73" width="11.28515625" style="1" customWidth="1"/>
    <col min="74" max="74" width="11.7109375" style="1" customWidth="1"/>
    <col min="75" max="77" width="15.5703125" style="1" customWidth="1"/>
    <col min="78" max="78" width="11.42578125" style="1" customWidth="1"/>
    <col min="79" max="79" width="10.7109375" style="1" customWidth="1"/>
    <col min="80" max="82" width="14.28515625" style="1" customWidth="1"/>
    <col min="83" max="83" width="11.42578125" style="1" customWidth="1"/>
    <col min="84" max="84" width="12.7109375" style="1" customWidth="1"/>
    <col min="85" max="87" width="15.5703125" style="43" customWidth="1"/>
    <col min="88" max="89" width="12.7109375" style="1" customWidth="1"/>
    <col min="90" max="92" width="14.28515625" style="1" customWidth="1"/>
    <col min="93" max="94" width="12.7109375" style="1" customWidth="1"/>
    <col min="95" max="97" width="14.28515625" style="1" customWidth="1"/>
    <col min="98" max="99" width="12.7109375" style="1" customWidth="1"/>
    <col min="100" max="101" width="12.28515625" style="1" customWidth="1"/>
    <col min="102" max="102" width="13" style="1" customWidth="1"/>
    <col min="103" max="103" width="12.7109375" style="1" customWidth="1"/>
    <col min="104" max="104" width="12.5703125" style="1" customWidth="1"/>
    <col min="105" max="106" width="12.28515625" style="1" customWidth="1"/>
    <col min="107" max="107" width="12" style="1" customWidth="1"/>
    <col min="108" max="108" width="10.28515625" style="1" customWidth="1"/>
    <col min="109" max="109" width="11.140625" style="1" customWidth="1"/>
    <col min="110" max="111" width="14.28515625" style="1" customWidth="1"/>
    <col min="112" max="112" width="13.85546875" style="1" customWidth="1"/>
    <col min="113" max="113" width="10.85546875" style="1" customWidth="1"/>
    <col min="114" max="114" width="11.28515625" style="1" customWidth="1"/>
    <col min="115" max="115" width="11" style="1" customWidth="1"/>
    <col min="116" max="116" width="11.7109375" style="1" customWidth="1"/>
    <col min="117" max="117" width="12.5703125" style="1" customWidth="1"/>
    <col min="118" max="120" width="14.28515625" style="1" customWidth="1"/>
    <col min="121" max="121" width="11.42578125" style="1" customWidth="1"/>
    <col min="122" max="122" width="12" style="1" customWidth="1"/>
    <col min="123" max="124" width="14.28515625" style="1" customWidth="1"/>
    <col min="125" max="125" width="11.7109375" style="1" customWidth="1" outlineLevel="1"/>
    <col min="126" max="127" width="12.7109375" style="1" customWidth="1" outlineLevel="1"/>
    <col min="128" max="16384" width="9.140625" style="1"/>
  </cols>
  <sheetData>
    <row r="1" spans="1:127" ht="26.25" customHeight="1" x14ac:dyDescent="0.2">
      <c r="A1" s="2"/>
      <c r="B1" s="42" t="s">
        <v>168</v>
      </c>
      <c r="C1" s="2" t="s">
        <v>175</v>
      </c>
      <c r="D1" s="45"/>
      <c r="E1" s="2"/>
      <c r="F1" s="45"/>
      <c r="G1" s="2"/>
      <c r="H1" s="2"/>
      <c r="I1" s="1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2"/>
      <c r="AM1" s="2"/>
      <c r="AN1" s="3"/>
      <c r="AO1" s="3"/>
      <c r="AP1" s="3"/>
      <c r="AQ1" s="2"/>
      <c r="AR1" s="2"/>
      <c r="AS1" s="2"/>
      <c r="AT1" s="2"/>
      <c r="AU1" s="2"/>
      <c r="AV1" s="2"/>
      <c r="AW1" s="2"/>
      <c r="AX1" s="3"/>
      <c r="AY1" s="3"/>
      <c r="AZ1" s="3"/>
      <c r="BA1" s="2"/>
      <c r="BB1" s="2"/>
      <c r="BC1" s="3"/>
      <c r="BD1" s="3"/>
      <c r="BE1" s="3"/>
      <c r="BF1" s="2"/>
      <c r="BG1" s="2"/>
      <c r="BH1" s="3"/>
      <c r="BI1" s="3"/>
      <c r="BJ1" s="3"/>
      <c r="BK1" s="2"/>
      <c r="BL1" s="2"/>
      <c r="BM1" s="3"/>
      <c r="BN1" s="3"/>
      <c r="BO1" s="3"/>
      <c r="BP1" s="2"/>
      <c r="BQ1" s="2"/>
      <c r="BR1" s="3"/>
      <c r="BS1" s="3"/>
      <c r="BT1" s="3"/>
      <c r="BU1" s="2"/>
      <c r="BV1" s="2"/>
      <c r="BW1" s="3"/>
      <c r="BX1" s="3"/>
      <c r="BY1" s="3"/>
      <c r="BZ1" s="2"/>
      <c r="CA1" s="2"/>
      <c r="CB1" s="3"/>
      <c r="CC1" s="3"/>
      <c r="CD1" s="3"/>
      <c r="CE1" s="2"/>
      <c r="CF1" s="2"/>
      <c r="CG1" s="3"/>
      <c r="CH1" s="3"/>
      <c r="CI1" s="2"/>
      <c r="CJ1" s="2"/>
      <c r="CK1" s="2"/>
      <c r="CL1" s="3"/>
      <c r="CM1" s="3"/>
      <c r="CN1" s="3"/>
      <c r="CO1" s="2"/>
      <c r="CP1" s="2"/>
      <c r="CQ1" s="3"/>
      <c r="CR1" s="3"/>
      <c r="CS1" s="3"/>
      <c r="CT1" s="2"/>
      <c r="CU1" s="2"/>
      <c r="CV1" s="3"/>
      <c r="CW1" s="3"/>
      <c r="CX1" s="3"/>
      <c r="CY1" s="2"/>
      <c r="CZ1" s="2"/>
      <c r="DA1" s="3"/>
      <c r="DB1" s="3"/>
      <c r="DC1" s="3"/>
      <c r="DD1" s="2"/>
      <c r="DE1" s="2"/>
      <c r="DF1" s="3"/>
      <c r="DG1" s="3"/>
      <c r="DH1" s="3"/>
      <c r="DI1" s="2"/>
      <c r="DJ1" s="2"/>
      <c r="DK1" s="3"/>
      <c r="DL1" s="3"/>
      <c r="DM1" s="2"/>
      <c r="DN1" s="3"/>
      <c r="DO1" s="3"/>
      <c r="DP1" s="3"/>
      <c r="DQ1" s="2"/>
      <c r="DR1" s="2"/>
      <c r="DS1" s="3"/>
      <c r="DT1" s="3"/>
      <c r="DU1" s="3"/>
      <c r="DV1" s="2"/>
      <c r="DW1" s="2"/>
    </row>
    <row r="2" spans="1:127" s="9" customFormat="1" ht="83.25" customHeight="1" x14ac:dyDescent="0.2">
      <c r="A2" s="8"/>
      <c r="B2" s="8"/>
      <c r="C2" s="95" t="s">
        <v>114</v>
      </c>
      <c r="D2" s="96"/>
      <c r="E2" s="96"/>
      <c r="F2" s="96"/>
      <c r="G2" s="96"/>
      <c r="H2" s="96"/>
      <c r="I2" s="96"/>
      <c r="J2" s="97" t="s">
        <v>115</v>
      </c>
      <c r="K2" s="98"/>
      <c r="L2" s="98"/>
      <c r="M2" s="98"/>
      <c r="N2" s="99"/>
      <c r="O2" s="100" t="s">
        <v>116</v>
      </c>
      <c r="P2" s="101"/>
      <c r="Q2" s="101"/>
      <c r="R2" s="101"/>
      <c r="S2" s="102"/>
      <c r="T2" s="103" t="s">
        <v>157</v>
      </c>
      <c r="U2" s="104"/>
      <c r="V2" s="104"/>
      <c r="W2" s="104"/>
      <c r="X2" s="105"/>
      <c r="Y2" s="109" t="s">
        <v>117</v>
      </c>
      <c r="Z2" s="110"/>
      <c r="AA2" s="110"/>
      <c r="AB2" s="110"/>
      <c r="AC2" s="111"/>
      <c r="AD2" s="112" t="s">
        <v>118</v>
      </c>
      <c r="AE2" s="113"/>
      <c r="AF2" s="113"/>
      <c r="AG2" s="113"/>
      <c r="AH2" s="114"/>
      <c r="AI2" s="123" t="s">
        <v>119</v>
      </c>
      <c r="AJ2" s="124"/>
      <c r="AK2" s="124"/>
      <c r="AL2" s="124"/>
      <c r="AM2" s="125"/>
      <c r="AN2" s="131" t="s">
        <v>120</v>
      </c>
      <c r="AO2" s="132"/>
      <c r="AP2" s="132"/>
      <c r="AQ2" s="132"/>
      <c r="AR2" s="133"/>
      <c r="AS2" s="97" t="s">
        <v>121</v>
      </c>
      <c r="AT2" s="98"/>
      <c r="AU2" s="98"/>
      <c r="AV2" s="98"/>
      <c r="AW2" s="99"/>
      <c r="AX2" s="115" t="s">
        <v>122</v>
      </c>
      <c r="AY2" s="116"/>
      <c r="AZ2" s="116"/>
      <c r="BA2" s="116"/>
      <c r="BB2" s="117"/>
      <c r="BC2" s="118" t="s">
        <v>158</v>
      </c>
      <c r="BD2" s="119"/>
      <c r="BE2" s="119"/>
      <c r="BF2" s="119"/>
      <c r="BG2" s="119"/>
      <c r="BH2" s="120" t="s">
        <v>123</v>
      </c>
      <c r="BI2" s="121"/>
      <c r="BJ2" s="121"/>
      <c r="BK2" s="121"/>
      <c r="BL2" s="122"/>
      <c r="BM2" s="134" t="s">
        <v>124</v>
      </c>
      <c r="BN2" s="135"/>
      <c r="BO2" s="135"/>
      <c r="BP2" s="135"/>
      <c r="BQ2" s="136"/>
      <c r="BR2" s="140" t="s">
        <v>125</v>
      </c>
      <c r="BS2" s="141"/>
      <c r="BT2" s="141"/>
      <c r="BU2" s="141"/>
      <c r="BV2" s="142"/>
      <c r="BW2" s="143" t="s">
        <v>126</v>
      </c>
      <c r="BX2" s="144"/>
      <c r="BY2" s="144"/>
      <c r="BZ2" s="144"/>
      <c r="CA2" s="145"/>
      <c r="CB2" s="146" t="s">
        <v>127</v>
      </c>
      <c r="CC2" s="147"/>
      <c r="CD2" s="147"/>
      <c r="CE2" s="147"/>
      <c r="CF2" s="148"/>
      <c r="CG2" s="137" t="s">
        <v>166</v>
      </c>
      <c r="CH2" s="138"/>
      <c r="CI2" s="138"/>
      <c r="CJ2" s="138"/>
      <c r="CK2" s="139"/>
      <c r="CL2" s="127" t="s">
        <v>159</v>
      </c>
      <c r="CM2" s="128"/>
      <c r="CN2" s="128"/>
      <c r="CO2" s="128"/>
      <c r="CP2" s="129"/>
      <c r="CQ2" s="127" t="s">
        <v>160</v>
      </c>
      <c r="CR2" s="128"/>
      <c r="CS2" s="128"/>
      <c r="CT2" s="128"/>
      <c r="CU2" s="129"/>
      <c r="CV2" s="106" t="s">
        <v>164</v>
      </c>
      <c r="CW2" s="107"/>
      <c r="CX2" s="107"/>
      <c r="CY2" s="107"/>
      <c r="CZ2" s="108"/>
      <c r="DA2" s="131" t="s">
        <v>128</v>
      </c>
      <c r="DB2" s="132"/>
      <c r="DC2" s="132"/>
      <c r="DD2" s="132"/>
      <c r="DE2" s="133"/>
      <c r="DF2" s="123" t="s">
        <v>129</v>
      </c>
      <c r="DG2" s="124"/>
      <c r="DH2" s="124"/>
      <c r="DI2" s="124"/>
      <c r="DJ2" s="125"/>
      <c r="DK2" s="100" t="s">
        <v>130</v>
      </c>
      <c r="DL2" s="101"/>
      <c r="DM2" s="102"/>
      <c r="DN2" s="126" t="s">
        <v>131</v>
      </c>
      <c r="DO2" s="126"/>
      <c r="DP2" s="126"/>
      <c r="DQ2" s="126"/>
      <c r="DR2" s="126"/>
      <c r="DS2" s="94" t="s">
        <v>173</v>
      </c>
      <c r="DT2" s="94"/>
      <c r="DU2" s="94"/>
      <c r="DV2" s="94"/>
      <c r="DW2" s="94"/>
    </row>
    <row r="3" spans="1:127" s="16" customFormat="1" ht="63.75" customHeight="1" x14ac:dyDescent="0.2">
      <c r="A3" s="8"/>
      <c r="B3" s="15" t="s">
        <v>132</v>
      </c>
      <c r="C3" s="34" t="s">
        <v>169</v>
      </c>
      <c r="D3" s="46"/>
      <c r="E3" s="34" t="s">
        <v>170</v>
      </c>
      <c r="F3" s="46"/>
      <c r="G3" s="34" t="s">
        <v>167</v>
      </c>
      <c r="H3" s="34" t="s">
        <v>171</v>
      </c>
      <c r="I3" s="34" t="s">
        <v>172</v>
      </c>
      <c r="J3" s="34" t="s">
        <v>169</v>
      </c>
      <c r="K3" s="34" t="s">
        <v>170</v>
      </c>
      <c r="L3" s="34" t="s">
        <v>167</v>
      </c>
      <c r="M3" s="34" t="s">
        <v>171</v>
      </c>
      <c r="N3" s="34" t="s">
        <v>172</v>
      </c>
      <c r="O3" s="10" t="s">
        <v>169</v>
      </c>
      <c r="P3" s="10" t="s">
        <v>170</v>
      </c>
      <c r="Q3" s="34" t="s">
        <v>167</v>
      </c>
      <c r="R3" s="10" t="s">
        <v>171</v>
      </c>
      <c r="S3" s="10" t="s">
        <v>172</v>
      </c>
      <c r="T3" s="34" t="s">
        <v>169</v>
      </c>
      <c r="U3" s="34" t="s">
        <v>170</v>
      </c>
      <c r="V3" s="34" t="s">
        <v>167</v>
      </c>
      <c r="W3" s="34" t="s">
        <v>171</v>
      </c>
      <c r="X3" s="34" t="s">
        <v>172</v>
      </c>
      <c r="Y3" s="34" t="s">
        <v>169</v>
      </c>
      <c r="Z3" s="34" t="s">
        <v>170</v>
      </c>
      <c r="AA3" s="34" t="s">
        <v>167</v>
      </c>
      <c r="AB3" s="34" t="s">
        <v>171</v>
      </c>
      <c r="AC3" s="34" t="s">
        <v>172</v>
      </c>
      <c r="AD3" s="34" t="s">
        <v>169</v>
      </c>
      <c r="AE3" s="34" t="s">
        <v>170</v>
      </c>
      <c r="AF3" s="34" t="s">
        <v>167</v>
      </c>
      <c r="AG3" s="34" t="s">
        <v>171</v>
      </c>
      <c r="AH3" s="34" t="s">
        <v>172</v>
      </c>
      <c r="AI3" s="34" t="s">
        <v>169</v>
      </c>
      <c r="AJ3" s="34" t="s">
        <v>170</v>
      </c>
      <c r="AK3" s="34" t="s">
        <v>167</v>
      </c>
      <c r="AL3" s="34" t="s">
        <v>171</v>
      </c>
      <c r="AM3" s="34" t="s">
        <v>172</v>
      </c>
      <c r="AN3" s="34" t="s">
        <v>169</v>
      </c>
      <c r="AO3" s="34" t="s">
        <v>170</v>
      </c>
      <c r="AP3" s="34" t="s">
        <v>167</v>
      </c>
      <c r="AQ3" s="34" t="s">
        <v>171</v>
      </c>
      <c r="AR3" s="34" t="s">
        <v>172</v>
      </c>
      <c r="AS3" s="34" t="s">
        <v>169</v>
      </c>
      <c r="AT3" s="34" t="s">
        <v>170</v>
      </c>
      <c r="AU3" s="34" t="s">
        <v>167</v>
      </c>
      <c r="AV3" s="34" t="s">
        <v>171</v>
      </c>
      <c r="AW3" s="34" t="s">
        <v>172</v>
      </c>
      <c r="AX3" s="34" t="s">
        <v>169</v>
      </c>
      <c r="AY3" s="34" t="s">
        <v>170</v>
      </c>
      <c r="AZ3" s="34" t="s">
        <v>167</v>
      </c>
      <c r="BA3" s="34" t="s">
        <v>171</v>
      </c>
      <c r="BB3" s="34" t="s">
        <v>172</v>
      </c>
      <c r="BC3" s="34" t="s">
        <v>169</v>
      </c>
      <c r="BD3" s="34" t="s">
        <v>170</v>
      </c>
      <c r="BE3" s="34" t="s">
        <v>167</v>
      </c>
      <c r="BF3" s="34" t="s">
        <v>171</v>
      </c>
      <c r="BG3" s="34" t="s">
        <v>172</v>
      </c>
      <c r="BH3" s="34" t="s">
        <v>169</v>
      </c>
      <c r="BI3" s="34" t="s">
        <v>170</v>
      </c>
      <c r="BJ3" s="34" t="s">
        <v>167</v>
      </c>
      <c r="BK3" s="34" t="s">
        <v>171</v>
      </c>
      <c r="BL3" s="34" t="s">
        <v>172</v>
      </c>
      <c r="BM3" s="34" t="s">
        <v>169</v>
      </c>
      <c r="BN3" s="34" t="s">
        <v>170</v>
      </c>
      <c r="BO3" s="34" t="s">
        <v>167</v>
      </c>
      <c r="BP3" s="34" t="s">
        <v>171</v>
      </c>
      <c r="BQ3" s="34" t="s">
        <v>172</v>
      </c>
      <c r="BR3" s="34" t="s">
        <v>169</v>
      </c>
      <c r="BS3" s="34" t="s">
        <v>170</v>
      </c>
      <c r="BT3" s="34" t="s">
        <v>167</v>
      </c>
      <c r="BU3" s="34" t="s">
        <v>171</v>
      </c>
      <c r="BV3" s="34" t="s">
        <v>172</v>
      </c>
      <c r="BW3" s="34" t="s">
        <v>169</v>
      </c>
      <c r="BX3" s="34" t="s">
        <v>170</v>
      </c>
      <c r="BY3" s="34" t="s">
        <v>167</v>
      </c>
      <c r="BZ3" s="34" t="s">
        <v>171</v>
      </c>
      <c r="CA3" s="34" t="s">
        <v>172</v>
      </c>
      <c r="CB3" s="34" t="s">
        <v>169</v>
      </c>
      <c r="CC3" s="34" t="s">
        <v>170</v>
      </c>
      <c r="CD3" s="34" t="s">
        <v>167</v>
      </c>
      <c r="CE3" s="34" t="s">
        <v>171</v>
      </c>
      <c r="CF3" s="34" t="s">
        <v>172</v>
      </c>
      <c r="CG3" s="34" t="s">
        <v>169</v>
      </c>
      <c r="CH3" s="34" t="s">
        <v>170</v>
      </c>
      <c r="CI3" s="34" t="s">
        <v>167</v>
      </c>
      <c r="CJ3" s="34" t="s">
        <v>171</v>
      </c>
      <c r="CK3" s="34" t="s">
        <v>172</v>
      </c>
      <c r="CL3" s="34" t="s">
        <v>169</v>
      </c>
      <c r="CM3" s="34" t="s">
        <v>170</v>
      </c>
      <c r="CN3" s="34" t="s">
        <v>167</v>
      </c>
      <c r="CO3" s="34" t="s">
        <v>171</v>
      </c>
      <c r="CP3" s="34" t="s">
        <v>172</v>
      </c>
      <c r="CQ3" s="34" t="s">
        <v>169</v>
      </c>
      <c r="CR3" s="34" t="s">
        <v>170</v>
      </c>
      <c r="CS3" s="34" t="s">
        <v>167</v>
      </c>
      <c r="CT3" s="34" t="s">
        <v>171</v>
      </c>
      <c r="CU3" s="34" t="s">
        <v>172</v>
      </c>
      <c r="CV3" s="34" t="s">
        <v>169</v>
      </c>
      <c r="CW3" s="34" t="s">
        <v>170</v>
      </c>
      <c r="CX3" s="34" t="s">
        <v>167</v>
      </c>
      <c r="CY3" s="34" t="s">
        <v>171</v>
      </c>
      <c r="CZ3" s="34" t="s">
        <v>172</v>
      </c>
      <c r="DA3" s="34" t="s">
        <v>169</v>
      </c>
      <c r="DB3" s="34" t="s">
        <v>170</v>
      </c>
      <c r="DC3" s="34" t="s">
        <v>167</v>
      </c>
      <c r="DD3" s="34" t="s">
        <v>171</v>
      </c>
      <c r="DE3" s="34" t="s">
        <v>172</v>
      </c>
      <c r="DF3" s="34" t="s">
        <v>169</v>
      </c>
      <c r="DG3" s="34" t="s">
        <v>170</v>
      </c>
      <c r="DH3" s="34" t="s">
        <v>167</v>
      </c>
      <c r="DI3" s="34" t="s">
        <v>171</v>
      </c>
      <c r="DJ3" s="34" t="s">
        <v>172</v>
      </c>
      <c r="DK3" s="34" t="s">
        <v>170</v>
      </c>
      <c r="DL3" s="34" t="s">
        <v>167</v>
      </c>
      <c r="DM3" s="10" t="s">
        <v>172</v>
      </c>
      <c r="DN3" s="34" t="s">
        <v>169</v>
      </c>
      <c r="DO3" s="34" t="s">
        <v>170</v>
      </c>
      <c r="DP3" s="34" t="s">
        <v>167</v>
      </c>
      <c r="DQ3" s="34" t="s">
        <v>171</v>
      </c>
      <c r="DR3" s="34" t="s">
        <v>172</v>
      </c>
      <c r="DS3" s="34" t="s">
        <v>169</v>
      </c>
      <c r="DT3" s="34" t="s">
        <v>170</v>
      </c>
      <c r="DU3" s="34" t="s">
        <v>167</v>
      </c>
      <c r="DV3" s="34" t="s">
        <v>171</v>
      </c>
      <c r="DW3" s="34" t="s">
        <v>172</v>
      </c>
    </row>
    <row r="4" spans="1:127" s="5" customFormat="1" ht="18" customHeight="1" x14ac:dyDescent="0.25">
      <c r="A4" s="4" t="s">
        <v>133</v>
      </c>
      <c r="B4" s="4" t="s">
        <v>134</v>
      </c>
      <c r="C4" s="4">
        <v>1</v>
      </c>
      <c r="D4" s="47"/>
      <c r="E4" s="4">
        <f>C4+1</f>
        <v>2</v>
      </c>
      <c r="F4" s="47"/>
      <c r="G4" s="4">
        <f>E4+1</f>
        <v>3</v>
      </c>
      <c r="H4" s="4">
        <f t="shared" ref="H4:S4" si="0">G4+1</f>
        <v>4</v>
      </c>
      <c r="I4" s="4">
        <f t="shared" si="0"/>
        <v>5</v>
      </c>
      <c r="J4" s="4">
        <f t="shared" si="0"/>
        <v>6</v>
      </c>
      <c r="K4" s="4">
        <f t="shared" si="0"/>
        <v>7</v>
      </c>
      <c r="L4" s="4">
        <f t="shared" si="0"/>
        <v>8</v>
      </c>
      <c r="M4" s="4">
        <f t="shared" si="0"/>
        <v>9</v>
      </c>
      <c r="N4" s="4">
        <f t="shared" si="0"/>
        <v>10</v>
      </c>
      <c r="O4" s="4">
        <f t="shared" si="0"/>
        <v>11</v>
      </c>
      <c r="P4" s="4">
        <f t="shared" si="0"/>
        <v>12</v>
      </c>
      <c r="Q4" s="4">
        <f t="shared" si="0"/>
        <v>13</v>
      </c>
      <c r="R4" s="4">
        <f t="shared" si="0"/>
        <v>14</v>
      </c>
      <c r="S4" s="4">
        <f t="shared" si="0"/>
        <v>15</v>
      </c>
      <c r="T4" s="4">
        <f t="shared" ref="T4" si="1">S4+1</f>
        <v>16</v>
      </c>
      <c r="U4" s="4">
        <f t="shared" ref="U4" si="2">T4+1</f>
        <v>17</v>
      </c>
      <c r="V4" s="4">
        <f t="shared" ref="V4" si="3">U4+1</f>
        <v>18</v>
      </c>
      <c r="W4" s="4">
        <f t="shared" ref="W4" si="4">V4+1</f>
        <v>19</v>
      </c>
      <c r="X4" s="4">
        <f t="shared" ref="X4" si="5">W4+1</f>
        <v>20</v>
      </c>
      <c r="Y4" s="4">
        <f t="shared" ref="Y4" si="6">X4+1</f>
        <v>21</v>
      </c>
      <c r="Z4" s="4">
        <f t="shared" ref="Z4" si="7">Y4+1</f>
        <v>22</v>
      </c>
      <c r="AA4" s="4">
        <f t="shared" ref="AA4" si="8">Z4+1</f>
        <v>23</v>
      </c>
      <c r="AB4" s="4">
        <f t="shared" ref="AB4" si="9">AA4+1</f>
        <v>24</v>
      </c>
      <c r="AC4" s="4">
        <f t="shared" ref="AC4" si="10">AB4+1</f>
        <v>25</v>
      </c>
      <c r="AD4" s="4">
        <f t="shared" ref="AD4" si="11">AC4+1</f>
        <v>26</v>
      </c>
      <c r="AE4" s="4">
        <f t="shared" ref="AE4" si="12">AD4+1</f>
        <v>27</v>
      </c>
      <c r="AF4" s="4">
        <f t="shared" ref="AF4" si="13">AE4+1</f>
        <v>28</v>
      </c>
      <c r="AG4" s="4">
        <f t="shared" ref="AG4" si="14">AF4+1</f>
        <v>29</v>
      </c>
      <c r="AH4" s="4">
        <f t="shared" ref="AH4" si="15">AG4+1</f>
        <v>30</v>
      </c>
      <c r="AI4" s="4">
        <f t="shared" ref="AI4" si="16">AH4+1</f>
        <v>31</v>
      </c>
      <c r="AJ4" s="4">
        <f t="shared" ref="AJ4" si="17">AI4+1</f>
        <v>32</v>
      </c>
      <c r="AK4" s="4">
        <f t="shared" ref="AK4" si="18">AJ4+1</f>
        <v>33</v>
      </c>
      <c r="AL4" s="4">
        <f t="shared" ref="AL4" si="19">AK4+1</f>
        <v>34</v>
      </c>
      <c r="AM4" s="4">
        <f t="shared" ref="AM4" si="20">AL4+1</f>
        <v>35</v>
      </c>
      <c r="AN4" s="4">
        <f t="shared" ref="AN4" si="21">AM4+1</f>
        <v>36</v>
      </c>
      <c r="AO4" s="4">
        <f t="shared" ref="AO4" si="22">AN4+1</f>
        <v>37</v>
      </c>
      <c r="AP4" s="4">
        <f t="shared" ref="AP4" si="23">AO4+1</f>
        <v>38</v>
      </c>
      <c r="AQ4" s="4">
        <f t="shared" ref="AQ4" si="24">AP4+1</f>
        <v>39</v>
      </c>
      <c r="AR4" s="4">
        <f t="shared" ref="AR4" si="25">AQ4+1</f>
        <v>40</v>
      </c>
      <c r="AS4" s="4">
        <f t="shared" ref="AS4" si="26">AR4+1</f>
        <v>41</v>
      </c>
      <c r="AT4" s="4">
        <f t="shared" ref="AT4" si="27">AS4+1</f>
        <v>42</v>
      </c>
      <c r="AU4" s="4">
        <f t="shared" ref="AU4" si="28">AT4+1</f>
        <v>43</v>
      </c>
      <c r="AV4" s="4">
        <f t="shared" ref="AV4" si="29">AU4+1</f>
        <v>44</v>
      </c>
      <c r="AW4" s="4">
        <f t="shared" ref="AW4" si="30">AV4+1</f>
        <v>45</v>
      </c>
      <c r="AX4" s="4">
        <f t="shared" ref="AX4" si="31">AW4+1</f>
        <v>46</v>
      </c>
      <c r="AY4" s="4">
        <f t="shared" ref="AY4" si="32">AX4+1</f>
        <v>47</v>
      </c>
      <c r="AZ4" s="4">
        <f t="shared" ref="AZ4" si="33">AY4+1</f>
        <v>48</v>
      </c>
      <c r="BA4" s="4">
        <f t="shared" ref="BA4" si="34">AZ4+1</f>
        <v>49</v>
      </c>
      <c r="BB4" s="4">
        <f t="shared" ref="BB4" si="35">BA4+1</f>
        <v>50</v>
      </c>
      <c r="BC4" s="4">
        <f t="shared" ref="BC4" si="36">BB4+1</f>
        <v>51</v>
      </c>
      <c r="BD4" s="4">
        <f t="shared" ref="BD4" si="37">BC4+1</f>
        <v>52</v>
      </c>
      <c r="BE4" s="4">
        <f t="shared" ref="BE4" si="38">BD4+1</f>
        <v>53</v>
      </c>
      <c r="BF4" s="4">
        <f t="shared" ref="BF4" si="39">BE4+1</f>
        <v>54</v>
      </c>
      <c r="BG4" s="4">
        <f t="shared" ref="BG4" si="40">BF4+1</f>
        <v>55</v>
      </c>
      <c r="BH4" s="4">
        <f t="shared" ref="BH4" si="41">BG4+1</f>
        <v>56</v>
      </c>
      <c r="BI4" s="4">
        <f t="shared" ref="BI4" si="42">BH4+1</f>
        <v>57</v>
      </c>
      <c r="BJ4" s="4">
        <f t="shared" ref="BJ4" si="43">BI4+1</f>
        <v>58</v>
      </c>
      <c r="BK4" s="4">
        <f t="shared" ref="BK4" si="44">BJ4+1</f>
        <v>59</v>
      </c>
      <c r="BL4" s="4">
        <f t="shared" ref="BL4" si="45">BK4+1</f>
        <v>60</v>
      </c>
      <c r="BM4" s="4">
        <f t="shared" ref="BM4" si="46">BL4+1</f>
        <v>61</v>
      </c>
      <c r="BN4" s="4">
        <f t="shared" ref="BN4" si="47">BM4+1</f>
        <v>62</v>
      </c>
      <c r="BO4" s="4">
        <f t="shared" ref="BO4" si="48">BN4+1</f>
        <v>63</v>
      </c>
      <c r="BP4" s="4">
        <f t="shared" ref="BP4" si="49">BO4+1</f>
        <v>64</v>
      </c>
      <c r="BQ4" s="4">
        <f t="shared" ref="BQ4" si="50">BP4+1</f>
        <v>65</v>
      </c>
      <c r="BR4" s="4">
        <f t="shared" ref="BR4" si="51">BQ4+1</f>
        <v>66</v>
      </c>
      <c r="BS4" s="4">
        <f t="shared" ref="BS4" si="52">BR4+1</f>
        <v>67</v>
      </c>
      <c r="BT4" s="4">
        <f t="shared" ref="BT4" si="53">BS4+1</f>
        <v>68</v>
      </c>
      <c r="BU4" s="4">
        <f t="shared" ref="BU4" si="54">BT4+1</f>
        <v>69</v>
      </c>
      <c r="BV4" s="4">
        <f t="shared" ref="BV4" si="55">BU4+1</f>
        <v>70</v>
      </c>
      <c r="BW4" s="4">
        <f t="shared" ref="BW4" si="56">BV4+1</f>
        <v>71</v>
      </c>
      <c r="BX4" s="4">
        <f t="shared" ref="BX4" si="57">BW4+1</f>
        <v>72</v>
      </c>
      <c r="BY4" s="4">
        <f t="shared" ref="BY4" si="58">BX4+1</f>
        <v>73</v>
      </c>
      <c r="BZ4" s="4">
        <f t="shared" ref="BZ4" si="59">BY4+1</f>
        <v>74</v>
      </c>
      <c r="CA4" s="4">
        <f t="shared" ref="CA4" si="60">BZ4+1</f>
        <v>75</v>
      </c>
      <c r="CB4" s="4">
        <f t="shared" ref="CB4" si="61">CA4+1</f>
        <v>76</v>
      </c>
      <c r="CC4" s="4">
        <f t="shared" ref="CC4" si="62">CB4+1</f>
        <v>77</v>
      </c>
      <c r="CD4" s="4">
        <f t="shared" ref="CD4" si="63">CC4+1</f>
        <v>78</v>
      </c>
      <c r="CE4" s="4">
        <f t="shared" ref="CE4" si="64">CD4+1</f>
        <v>79</v>
      </c>
      <c r="CF4" s="4">
        <f t="shared" ref="CF4:CI4" si="65">CE4+1</f>
        <v>80</v>
      </c>
      <c r="CG4" s="4">
        <f t="shared" si="65"/>
        <v>81</v>
      </c>
      <c r="CH4" s="4">
        <f t="shared" si="65"/>
        <v>82</v>
      </c>
      <c r="CI4" s="4">
        <f t="shared" si="65"/>
        <v>83</v>
      </c>
      <c r="CJ4" s="4">
        <f t="shared" ref="CJ4" si="66">CI4+1</f>
        <v>84</v>
      </c>
      <c r="CK4" s="4">
        <f t="shared" ref="CK4" si="67">CJ4+1</f>
        <v>85</v>
      </c>
      <c r="CL4" s="4">
        <f t="shared" ref="CL4" si="68">CK4+1</f>
        <v>86</v>
      </c>
      <c r="CM4" s="4">
        <f t="shared" ref="CM4" si="69">CL4+1</f>
        <v>87</v>
      </c>
      <c r="CN4" s="4">
        <f t="shared" ref="CN4" si="70">CM4+1</f>
        <v>88</v>
      </c>
      <c r="CO4" s="4">
        <f t="shared" ref="CO4" si="71">CN4+1</f>
        <v>89</v>
      </c>
      <c r="CP4" s="4">
        <f t="shared" ref="CP4" si="72">CO4+1</f>
        <v>90</v>
      </c>
      <c r="CQ4" s="4">
        <f t="shared" ref="CQ4" si="73">CP4+1</f>
        <v>91</v>
      </c>
      <c r="CR4" s="4">
        <f t="shared" ref="CR4" si="74">CQ4+1</f>
        <v>92</v>
      </c>
      <c r="CS4" s="4">
        <f t="shared" ref="CS4" si="75">CR4+1</f>
        <v>93</v>
      </c>
      <c r="CT4" s="4">
        <f t="shared" ref="CT4" si="76">CS4+1</f>
        <v>94</v>
      </c>
      <c r="CU4" s="4">
        <f t="shared" ref="CU4" si="77">CT4+1</f>
        <v>95</v>
      </c>
      <c r="CV4" s="4">
        <f t="shared" ref="CV4" si="78">CU4+1</f>
        <v>96</v>
      </c>
      <c r="CW4" s="4">
        <f t="shared" ref="CW4" si="79">CV4+1</f>
        <v>97</v>
      </c>
      <c r="CX4" s="4">
        <f t="shared" ref="CX4" si="80">CW4+1</f>
        <v>98</v>
      </c>
      <c r="CY4" s="4">
        <f t="shared" ref="CY4" si="81">CX4+1</f>
        <v>99</v>
      </c>
      <c r="CZ4" s="4">
        <f t="shared" ref="CZ4" si="82">CY4+1</f>
        <v>100</v>
      </c>
      <c r="DA4" s="4">
        <f t="shared" ref="DA4" si="83">CZ4+1</f>
        <v>101</v>
      </c>
      <c r="DB4" s="4">
        <f t="shared" ref="DB4" si="84">DA4+1</f>
        <v>102</v>
      </c>
      <c r="DC4" s="4">
        <f t="shared" ref="DC4" si="85">DB4+1</f>
        <v>103</v>
      </c>
      <c r="DD4" s="4">
        <f t="shared" ref="DD4" si="86">DC4+1</f>
        <v>104</v>
      </c>
      <c r="DE4" s="4">
        <f t="shared" ref="DE4" si="87">DD4+1</f>
        <v>105</v>
      </c>
      <c r="DF4" s="4">
        <f t="shared" ref="DF4" si="88">DE4+1</f>
        <v>106</v>
      </c>
      <c r="DG4" s="4">
        <f t="shared" ref="DG4" si="89">DF4+1</f>
        <v>107</v>
      </c>
      <c r="DH4" s="4">
        <f t="shared" ref="DH4" si="90">DG4+1</f>
        <v>108</v>
      </c>
      <c r="DI4" s="4">
        <f t="shared" ref="DI4" si="91">DH4+1</f>
        <v>109</v>
      </c>
      <c r="DJ4" s="4">
        <f t="shared" ref="DJ4:DK4" si="92">DI4+1</f>
        <v>110</v>
      </c>
      <c r="DK4" s="4">
        <f t="shared" si="92"/>
        <v>111</v>
      </c>
      <c r="DL4" s="4">
        <f t="shared" ref="DL4" si="93">DK4+1</f>
        <v>112</v>
      </c>
      <c r="DM4" s="4">
        <f t="shared" ref="DM4" si="94">DL4+1</f>
        <v>113</v>
      </c>
      <c r="DN4" s="4">
        <f t="shared" ref="DN4" si="95">DM4+1</f>
        <v>114</v>
      </c>
      <c r="DO4" s="4">
        <f t="shared" ref="DO4" si="96">DN4+1</f>
        <v>115</v>
      </c>
      <c r="DP4" s="4">
        <f t="shared" ref="DP4" si="97">DO4+1</f>
        <v>116</v>
      </c>
      <c r="DQ4" s="4">
        <f t="shared" ref="DQ4" si="98">DP4+1</f>
        <v>117</v>
      </c>
      <c r="DR4" s="4">
        <f t="shared" ref="DR4:DW4" si="99">DQ4+1</f>
        <v>118</v>
      </c>
      <c r="DS4" s="4">
        <f t="shared" si="99"/>
        <v>119</v>
      </c>
      <c r="DT4" s="4">
        <f t="shared" si="99"/>
        <v>120</v>
      </c>
      <c r="DU4" s="4">
        <f t="shared" si="99"/>
        <v>121</v>
      </c>
      <c r="DV4" s="4">
        <f t="shared" si="99"/>
        <v>122</v>
      </c>
      <c r="DW4" s="4">
        <f t="shared" si="99"/>
        <v>123</v>
      </c>
    </row>
    <row r="5" spans="1:127" s="83" customFormat="1" ht="32.1" customHeight="1" x14ac:dyDescent="0.2">
      <c r="A5" s="76"/>
      <c r="B5" s="77" t="s">
        <v>135</v>
      </c>
      <c r="C5" s="78">
        <f>SUM(C6:C9)</f>
        <v>12041494.49</v>
      </c>
      <c r="D5" s="79"/>
      <c r="E5" s="78">
        <f t="shared" ref="E5" si="100">SUM(E6:E9)</f>
        <v>12542735.380000001</v>
      </c>
      <c r="F5" s="79"/>
      <c r="G5" s="78">
        <f>SUM(G6:G9)</f>
        <v>9844571.0799999982</v>
      </c>
      <c r="H5" s="80">
        <f t="shared" ref="H5:H36" si="101">IF(E5&lt;=0," ",IF(E5/C5*100&gt;200,"СВ.200",E5/C5))</f>
        <v>1.0416261362255543</v>
      </c>
      <c r="I5" s="80">
        <f>IF(G5=0," ",IF(E5/G5*100&gt;200,"св.200",E5/G5))</f>
        <v>1.2740763694094841</v>
      </c>
      <c r="J5" s="78">
        <f>SUM(J6:J9)</f>
        <v>9430180</v>
      </c>
      <c r="K5" s="78">
        <f>SUM(K6:K9)</f>
        <v>10119808.619999999</v>
      </c>
      <c r="L5" s="78">
        <f>SUM(L6:L9)</f>
        <v>8867948.8099999987</v>
      </c>
      <c r="M5" s="80">
        <f t="shared" ref="M5:M29" si="102">IF(K5&lt;=0," ",IF(K5/J5*100&gt;200,"СВ.200",K5/J5))</f>
        <v>1.073129952980749</v>
      </c>
      <c r="N5" s="80">
        <f>IF(L5=0," ",IF(K5/L5*100&gt;200,"св.200",K5/L5))</f>
        <v>1.1411667835281518</v>
      </c>
      <c r="O5" s="78">
        <f>SUM(O6:O9)</f>
        <v>7373200</v>
      </c>
      <c r="P5" s="78">
        <f>SUM(P6:P9)</f>
        <v>7981806.6700000009</v>
      </c>
      <c r="Q5" s="78">
        <f>SUM(Q6:Q9)</f>
        <v>6802549.4299999997</v>
      </c>
      <c r="R5" s="80">
        <f t="shared" ref="R5:R36" si="103">IF(P5&lt;=0," ",IF(O5&lt;=0," ",IF(P5/O5*100&gt;200,"СВ.200",P5/O5)))</f>
        <v>1.0825430844138231</v>
      </c>
      <c r="S5" s="80">
        <f>IF(Q5=0," ",IF(P5/Q5*100&gt;200,"св.200",P5/Q5))</f>
        <v>1.173355188688427</v>
      </c>
      <c r="T5" s="78">
        <f>SUM(T6:T9)</f>
        <v>897630</v>
      </c>
      <c r="U5" s="78">
        <f>SUM(U6:U9)</f>
        <v>914882.42</v>
      </c>
      <c r="V5" s="78">
        <f>SUM(V6:V9)</f>
        <v>757577.44</v>
      </c>
      <c r="W5" s="80">
        <f t="shared" ref="W5:W36" si="104">IF(U5&lt;=0," ",IF(T5&lt;=0," ",IF(U5/T5*100&gt;200,"СВ.200",U5/T5)))</f>
        <v>1.0192199681383198</v>
      </c>
      <c r="X5" s="80">
        <f>IF(V5=0," ",IF(U5/V5*100&gt;200,"св.200",U5/V5))</f>
        <v>1.2076421124683967</v>
      </c>
      <c r="Y5" s="78">
        <f>SUM(Y6:Y9)</f>
        <v>53780</v>
      </c>
      <c r="Z5" s="78">
        <f>SUM(Z6:Z9)</f>
        <v>47309.95</v>
      </c>
      <c r="AA5" s="78">
        <f>SUM(AA6:AA9)</f>
        <v>41433.460000000006</v>
      </c>
      <c r="AB5" s="80">
        <f t="shared" ref="AB5:AB36" si="105">IF(Z5&lt;=0," ",IF(Y5&lt;=0," ",IF(Z5/Y5*100&gt;200,"СВ.200",Z5/Y5)))</f>
        <v>0.87969412420974336</v>
      </c>
      <c r="AC5" s="80">
        <f>IF(AA5=0," ",IF(Z5/AA5*100&gt;200,"св.200",Z5/AA5))</f>
        <v>1.1418295744550417</v>
      </c>
      <c r="AD5" s="78">
        <f>SUM(AD6:AD9)</f>
        <v>314330</v>
      </c>
      <c r="AE5" s="78">
        <f>SUM(AE6:AE9)</f>
        <v>349421.23</v>
      </c>
      <c r="AF5" s="78">
        <f>SUM(AF6:AF9)</f>
        <v>391374.56999999995</v>
      </c>
      <c r="AG5" s="80">
        <f t="shared" ref="AG5:AG36" si="106">IF(AE5&lt;=0," ",IF(AD5&lt;=0," ",IF(AE5/AD5*100&gt;200,"СВ.200",AE5/AD5)))</f>
        <v>1.1116381828015143</v>
      </c>
      <c r="AH5" s="80">
        <f>IF(AF5=0," ",IF(AE5/AF5*100&gt;200,"св.200",AE5/AF5))</f>
        <v>0.89280514572012182</v>
      </c>
      <c r="AI5" s="78">
        <f>SUM(AI6:AI9)</f>
        <v>787540</v>
      </c>
      <c r="AJ5" s="78">
        <f>SUM(AJ6:AJ9)</f>
        <v>822688.35</v>
      </c>
      <c r="AK5" s="78">
        <f>SUM(AK6:AK9)</f>
        <v>872413.90999999992</v>
      </c>
      <c r="AL5" s="80">
        <f t="shared" ref="AL5:AL36" si="107">IF(AJ5&lt;=0," ",IF(AI5&lt;=0," ",IF(AJ5/AI5*100&gt;200,"СВ.200",AJ5/AI5)))</f>
        <v>1.0446305584478248</v>
      </c>
      <c r="AM5" s="80">
        <f>IF(AK5=0," ",IF(AJ5/AK5*100&gt;200,"св.200",AJ5/AK5))</f>
        <v>0.94300233016688151</v>
      </c>
      <c r="AN5" s="78">
        <f>SUM(AN6:AN9)</f>
        <v>3700</v>
      </c>
      <c r="AO5" s="78">
        <f>SUM(AO6:AO9)</f>
        <v>3700</v>
      </c>
      <c r="AP5" s="78">
        <f>SUM(AP6:AP9)</f>
        <v>2600</v>
      </c>
      <c r="AQ5" s="80">
        <f>IF(AO5&lt;=0," ",IF(AN5&lt;=0," ",IF(AO5/AN5*100&gt;200,"СВ.200",AO5/AN5)))</f>
        <v>1</v>
      </c>
      <c r="AR5" s="80">
        <f>IF(AP5=0," ",IF(AO5/AP5*100&gt;200,"св.200",AO5/AP5))</f>
        <v>1.4230769230769231</v>
      </c>
      <c r="AS5" s="81">
        <f>SUM(AS6:AS9)</f>
        <v>2611314.4899999998</v>
      </c>
      <c r="AT5" s="81">
        <f t="shared" ref="AT5:AU5" si="108">SUM(AT6:AT9)</f>
        <v>2422926.7599999998</v>
      </c>
      <c r="AU5" s="81">
        <f t="shared" si="108"/>
        <v>976622.2699999999</v>
      </c>
      <c r="AV5" s="80">
        <f t="shared" ref="AV5:AV36" si="109">IF(AT5&lt;=0," ",IF(AS5&lt;=0," ",IF(AT5/AS5*100&gt;200,"СВ.200",AT5/AS5)))</f>
        <v>0.92785712685261434</v>
      </c>
      <c r="AW5" s="80" t="str">
        <f>IF(AU5=0," ",IF(AT5/AU5*100&gt;200,"св.200",AT5/AU5))</f>
        <v>св.200</v>
      </c>
      <c r="AX5" s="78">
        <f>SUM(AX6:AX9)</f>
        <v>377500</v>
      </c>
      <c r="AY5" s="78">
        <f>SUM(AY6:AY9)</f>
        <v>467341.3</v>
      </c>
      <c r="AZ5" s="78">
        <f>SUM(AZ6:AZ9)</f>
        <v>462496.41</v>
      </c>
      <c r="BA5" s="80">
        <f t="shared" ref="BA5:BA36" si="110">IF(AY5&lt;=0," ",IF(AX5&lt;=0," ",IF(AY5/AX5*100&gt;200,"СВ.200",AY5/AX5)))</f>
        <v>1.2379901986754966</v>
      </c>
      <c r="BB5" s="80">
        <f>IF(AZ5=0," ",IF(AY5/AZ5*100&gt;200,"св.200",AY5/AZ5))</f>
        <v>1.0104755191505161</v>
      </c>
      <c r="BC5" s="78">
        <f>SUM(BC6:BC9)</f>
        <v>65903.989999999991</v>
      </c>
      <c r="BD5" s="78">
        <f>SUM(BD6:BD9)</f>
        <v>70971.5</v>
      </c>
      <c r="BE5" s="78">
        <f>SUM(BE6:BE9)</f>
        <v>15988.46</v>
      </c>
      <c r="BF5" s="80">
        <f>IF(BD5&lt;=0," ",IF(BC5&lt;=0," ",IF(BD5/BC5*100&gt;200,"СВ.200",BD5/BC5)))</f>
        <v>1.0768923095551577</v>
      </c>
      <c r="BG5" s="80" t="str">
        <f>IF(BE5=0," ",IF(BD5/BE5*100&gt;200,"св.200",BD5/BE5))</f>
        <v>св.200</v>
      </c>
      <c r="BH5" s="78">
        <f>SUM(BH6:BH9)</f>
        <v>0</v>
      </c>
      <c r="BI5" s="78">
        <f>SUM(BI6:BI9)</f>
        <v>0</v>
      </c>
      <c r="BJ5" s="78">
        <f>SUM(BJ6:BJ9)</f>
        <v>0</v>
      </c>
      <c r="BK5" s="80" t="str">
        <f t="shared" ref="BK5:BK36" si="111">IF(BI5&lt;=0," ",IF(BH5&lt;=0," ",IF(BI5/BH5*100&gt;200,"СВ.200",BI5/BH5)))</f>
        <v xml:space="preserve"> </v>
      </c>
      <c r="BL5" s="80" t="str">
        <f>IF(BJ5=0," ",IF(BI5/BJ5*100&gt;200,"св.200",BI5/BJ5))</f>
        <v xml:space="preserve"> </v>
      </c>
      <c r="BM5" s="78">
        <f>SUM(BM6:BM9)</f>
        <v>0</v>
      </c>
      <c r="BN5" s="78">
        <f>SUM(BN6:BN9)</f>
        <v>0</v>
      </c>
      <c r="BO5" s="78">
        <f>SUM(BO6:BO9)</f>
        <v>0</v>
      </c>
      <c r="BP5" s="80" t="str">
        <f>IF(BN5&lt;=0," ",IF(BM5&lt;=0," ",IF(BN5/BM5*100&gt;200,"СВ.200",BN5/BM5)))</f>
        <v xml:space="preserve"> </v>
      </c>
      <c r="BQ5" s="80" t="str">
        <f>IF(BO5=0," ",IF(BN5/BO5*100&gt;200,"св.200",BN5/BO5))</f>
        <v xml:space="preserve"> </v>
      </c>
      <c r="BR5" s="78">
        <f>SUM(BR6:BR9)</f>
        <v>50000</v>
      </c>
      <c r="BS5" s="78">
        <f>SUM(BS6:BS9)</f>
        <v>30000</v>
      </c>
      <c r="BT5" s="78">
        <f>SUM(BT6:BT9)</f>
        <v>41500</v>
      </c>
      <c r="BU5" s="80">
        <f t="shared" ref="BU5:BU36" si="112">IF(BS5&lt;=0," ",IF(BR5&lt;=0," ",IF(BS5/BR5*100&gt;200,"СВ.200",BS5/BR5)))</f>
        <v>0.6</v>
      </c>
      <c r="BV5" s="80">
        <f t="shared" ref="BV5:BV11" si="113">IF(BT5=0," ",IF(BS5/BT5*100&gt;200,"св.200",BS5/BT5))</f>
        <v>0.72289156626506024</v>
      </c>
      <c r="BW5" s="78">
        <f>SUM(BW6:BW9)</f>
        <v>1866530</v>
      </c>
      <c r="BX5" s="78">
        <f>SUM(BX6:BX9)</f>
        <v>1607281.29</v>
      </c>
      <c r="BY5" s="78">
        <f>SUM(BY6:BY9)</f>
        <v>318711.02999999997</v>
      </c>
      <c r="BZ5" s="80">
        <f t="shared" ref="BZ5:BZ36" si="114">IF(BX5&lt;=0," ",IF(BW5&lt;=0," ",IF(BX5/BW5*100&gt;200,"СВ.200",BX5/BW5)))</f>
        <v>0.86110659351845409</v>
      </c>
      <c r="CA5" s="80" t="str">
        <f>IF(BY5=0," ",IF(BX5/BY5*100&gt;200,"св.200",BX5/BY5))</f>
        <v>св.200</v>
      </c>
      <c r="CB5" s="78">
        <f>SUM(CB6:CB9)</f>
        <v>105210</v>
      </c>
      <c r="CC5" s="78">
        <f>SUM(CC6:CC9)</f>
        <v>105210</v>
      </c>
      <c r="CD5" s="78">
        <f>SUM(CD6:CD9)</f>
        <v>0</v>
      </c>
      <c r="CE5" s="80">
        <f t="shared" ref="CE5:CE16" si="115">IF(CC5&lt;=0," ",IF(CB5&lt;=0," ",IF(CC5/CB5*100&gt;200,"СВ.200",CC5/CB5)))</f>
        <v>1</v>
      </c>
      <c r="CF5" s="80" t="str">
        <f>IF(CD5=0," ",IF(CC5/CD5*100&gt;200,"св.200",CC5/CD5))</f>
        <v xml:space="preserve"> </v>
      </c>
      <c r="CG5" s="78">
        <f>SUM(CG6:CG9)</f>
        <v>73995.87</v>
      </c>
      <c r="CH5" s="78">
        <f t="shared" ref="CH5:CI5" si="116">SUM(CH6:CH9)</f>
        <v>41873.39</v>
      </c>
      <c r="CI5" s="78">
        <f t="shared" si="116"/>
        <v>123257.31999999999</v>
      </c>
      <c r="CJ5" s="80">
        <f>IF(CH5&lt;=0," ",IF(CG5&lt;=0," ",IF(CH5/CG5*100&gt;200,"СВ.200",CH5/CG5)))</f>
        <v>0.56588820430113196</v>
      </c>
      <c r="CK5" s="80">
        <f>IF(CI5=0," ",IF(CH5/CI5*100&gt;200,"св.200",CH5/CI5))</f>
        <v>0.33972335273880694</v>
      </c>
      <c r="CL5" s="78">
        <f>SUM(CL6:CL9)</f>
        <v>45000</v>
      </c>
      <c r="CM5" s="78">
        <f>SUM(CM6:CM9)</f>
        <v>12877.52</v>
      </c>
      <c r="CN5" s="78">
        <f>SUM(CN6:CN9)</f>
        <v>59193.21</v>
      </c>
      <c r="CO5" s="80">
        <f>IF(CM5&lt;=0," ",IF(CL5&lt;=0," ",IF(CM5/CL5*100&gt;200,"СВ.200",CM5/CL5)))</f>
        <v>0.28616711111111109</v>
      </c>
      <c r="CP5" s="80">
        <f>IF(CN5=0," ",IF(CM5/CN5*100&gt;200,"св.200",CM5/CN5))</f>
        <v>0.21755062785072815</v>
      </c>
      <c r="CQ5" s="78">
        <f>SUM(CQ6:CQ9)</f>
        <v>28995.870000000003</v>
      </c>
      <c r="CR5" s="78">
        <f>SUM(CR6:CR9)</f>
        <v>28995.870000000003</v>
      </c>
      <c r="CS5" s="78">
        <f>SUM(CS6:CS9)</f>
        <v>64064.11</v>
      </c>
      <c r="CT5" s="80">
        <f>IF(CR5&lt;=0," ",IF(CQ5&lt;=0," ",IF(CR5/CQ5*100&gt;200,"СВ.200",CR5/CQ5)))</f>
        <v>1</v>
      </c>
      <c r="CU5" s="80">
        <f>IF(CS5=0," ",IF(CR5/CS5*100&gt;200,"св.200",CR5/CS5))</f>
        <v>0.45260708374782704</v>
      </c>
      <c r="CV5" s="78">
        <f>SUM(CV6:CV9)</f>
        <v>1500</v>
      </c>
      <c r="CW5" s="78">
        <f>SUM(CW6:CW9)</f>
        <v>29575.34</v>
      </c>
      <c r="CX5" s="78">
        <f>SUM(CX6:CX9)</f>
        <v>3800.6</v>
      </c>
      <c r="CY5" s="82" t="str">
        <f>IF(CW5&lt;=0," ",IF(CV5&lt;=0," ",IF(CW5/CV5*100&gt;200,"СВ.200",CW5/CV5)))</f>
        <v>СВ.200</v>
      </c>
      <c r="CZ5" s="82" t="str">
        <f>IF(CX5=0," ",IF(CW5/CX5*100&gt;200,"св.200",CW5/CX5))</f>
        <v>св.200</v>
      </c>
      <c r="DA5" s="78">
        <f>SUM(DA6:DA9)</f>
        <v>0</v>
      </c>
      <c r="DB5" s="78">
        <f>SUM(DB6:DB9)</f>
        <v>0</v>
      </c>
      <c r="DC5" s="78">
        <f>SUM(DC6:DC9)</f>
        <v>0</v>
      </c>
      <c r="DD5" s="80" t="str">
        <f t="shared" ref="DD5:DD36" si="117">IF(DB5&lt;=0," ",IF(DA5&lt;=0," ",IF(DB5/DA5*100&gt;200,"СВ.200",DB5/DA5)))</f>
        <v xml:space="preserve"> </v>
      </c>
      <c r="DE5" s="80" t="str">
        <f>IF(DC5=0," ",IF(DB5/DC5*100&gt;200,"св.200",DB5/DC5))</f>
        <v xml:space="preserve"> </v>
      </c>
      <c r="DF5" s="78">
        <f>SUM(DF6:DF9)</f>
        <v>542</v>
      </c>
      <c r="DG5" s="78">
        <f>SUM(DG6:DG9)</f>
        <v>541.30999999999995</v>
      </c>
      <c r="DH5" s="78">
        <f>SUM(DH6:DH9)</f>
        <v>10762.4</v>
      </c>
      <c r="DI5" s="80">
        <f t="shared" ref="DI5:DI36" si="118">IF(DG5&lt;=0," ",IF(DF5&lt;=0," ",IF(DG5/DF5*100&gt;200,"СВ.200",DG5/DF5)))</f>
        <v>0.99872693726937256</v>
      </c>
      <c r="DJ5" s="80">
        <f>IF(DH5=0," ",IF(DG5/DH5*100&gt;200,"св.200",DG5/DH5))</f>
        <v>5.0296402289452161E-2</v>
      </c>
      <c r="DK5" s="78">
        <f>SUM(DK6:DK9)</f>
        <v>0</v>
      </c>
      <c r="DL5" s="78">
        <f>SUM(DL6:DL9)</f>
        <v>0</v>
      </c>
      <c r="DM5" s="80" t="str">
        <f>IF(DK5=0," ",IF(DK5/DL5*100&gt;200,"св.200",DK5/DL5))</f>
        <v xml:space="preserve"> </v>
      </c>
      <c r="DN5" s="78">
        <f>SUM(DN6:DN9)</f>
        <v>70132.63</v>
      </c>
      <c r="DO5" s="78">
        <f>SUM(DO6:DO9)</f>
        <v>70132.63</v>
      </c>
      <c r="DP5" s="78">
        <f>SUM(DP6:DP9)</f>
        <v>106.05</v>
      </c>
      <c r="DQ5" s="80">
        <f t="shared" ref="DQ5:DQ36" si="119">IF(DO5&lt;=0," ",IF(DN5&lt;=0," ",IF(DO5/DN5*100&gt;200,"СВ.200",DO5/DN5)))</f>
        <v>1</v>
      </c>
      <c r="DR5" s="80" t="str">
        <f>IF(DP5=0," ",IF(DO5/DP5*100&gt;200,"св.200",DO5/DP5))</f>
        <v>св.200</v>
      </c>
      <c r="DS5" s="78">
        <f>SUM(DS6:DS9)</f>
        <v>0</v>
      </c>
      <c r="DT5" s="78">
        <f>SUM(DT6:DT9)</f>
        <v>0</v>
      </c>
      <c r="DU5" s="78">
        <f>SUM(DU6:DU9)</f>
        <v>0</v>
      </c>
      <c r="DV5" s="80" t="str">
        <f t="shared" ref="DV5:DV68" si="120">IF(DT5&lt;=0," ",IF(DS5&lt;=0," ",IF(DT5/DS5*100&gt;200,"СВ.200",DT5/DS5)))</f>
        <v xml:space="preserve"> </v>
      </c>
      <c r="DW5" s="80" t="str">
        <f>IF(DU5=0," ",IF(DT5/DU5*100&gt;200,"св.200",DT5/DU5))</f>
        <v xml:space="preserve"> </v>
      </c>
    </row>
    <row r="6" spans="1:127" s="14" customFormat="1" ht="15.75" customHeight="1" outlineLevel="1" x14ac:dyDescent="0.25">
      <c r="A6" s="13">
        <v>1</v>
      </c>
      <c r="B6" s="6" t="s">
        <v>56</v>
      </c>
      <c r="C6" s="19">
        <f>J6+AS6</f>
        <v>11076472</v>
      </c>
      <c r="D6" s="48">
        <v>11076472</v>
      </c>
      <c r="E6" s="19">
        <f>K6+AT6</f>
        <v>11556258.699999999</v>
      </c>
      <c r="F6" s="48">
        <v>11556258.699999999</v>
      </c>
      <c r="G6" s="19">
        <f t="shared" ref="G6:G9" si="121">L6+AU6</f>
        <v>9014941.879999999</v>
      </c>
      <c r="H6" s="20">
        <f t="shared" si="101"/>
        <v>1.0433158410006362</v>
      </c>
      <c r="I6" s="20">
        <f t="shared" ref="I6:I63" si="122">IF(G6=0," ",IF(E6/G6*100&gt;200,"св.200",E6/G6))</f>
        <v>1.2819005218034751</v>
      </c>
      <c r="J6" s="12">
        <f t="shared" ref="J6:L9" si="123">Y6++AI6+O6+AD6+AN6+T6</f>
        <v>8815530</v>
      </c>
      <c r="K6" s="17">
        <f t="shared" si="123"/>
        <v>9484188.7899999991</v>
      </c>
      <c r="L6" s="12">
        <f t="shared" si="123"/>
        <v>8196001.8399999999</v>
      </c>
      <c r="M6" s="20">
        <f t="shared" si="102"/>
        <v>1.0758500952296683</v>
      </c>
      <c r="N6" s="20">
        <f t="shared" ref="N6:N63" si="124">IF(L6=0," ",IF(K6/L6*100&gt;200,"св.200",K6/L6))</f>
        <v>1.1571726038070289</v>
      </c>
      <c r="O6" s="24">
        <v>7231500</v>
      </c>
      <c r="P6" s="24">
        <v>7834328.5</v>
      </c>
      <c r="Q6" s="24">
        <v>6681541.8200000003</v>
      </c>
      <c r="R6" s="20">
        <f t="shared" si="103"/>
        <v>1.0833614741063404</v>
      </c>
      <c r="S6" s="20">
        <f t="shared" ref="S6:S63" si="125">IF(Q6=0," ",IF(P6/Q6*100&gt;200,"св.200",P6/Q6))</f>
        <v>1.1725330337002964</v>
      </c>
      <c r="T6" s="24">
        <v>897630</v>
      </c>
      <c r="U6" s="24">
        <v>914882.42</v>
      </c>
      <c r="V6" s="24">
        <v>757577.44</v>
      </c>
      <c r="W6" s="20">
        <f t="shared" si="104"/>
        <v>1.0192199681383198</v>
      </c>
      <c r="X6" s="20">
        <f t="shared" ref="X6:X63" si="126">IF(V6=0," ",IF(U6/V6*100&gt;200,"св.200",U6/V6))</f>
        <v>1.2076421124683967</v>
      </c>
      <c r="Y6" s="24">
        <v>36400</v>
      </c>
      <c r="Z6" s="24">
        <v>37972.75</v>
      </c>
      <c r="AA6" s="24">
        <v>25068.38</v>
      </c>
      <c r="AB6" s="20">
        <f t="shared" si="105"/>
        <v>1.0432074175824175</v>
      </c>
      <c r="AC6" s="20">
        <f t="shared" ref="AC6:AC63" si="127">IF(AA6=0," ",IF(Z6/AA6*100&gt;200,"св.200",Z6/AA6))</f>
        <v>1.5147668098217755</v>
      </c>
      <c r="AD6" s="24">
        <v>230000</v>
      </c>
      <c r="AE6" s="24">
        <v>251891.86</v>
      </c>
      <c r="AF6" s="24">
        <v>294967.96000000002</v>
      </c>
      <c r="AG6" s="20">
        <f t="shared" si="106"/>
        <v>1.0951819999999999</v>
      </c>
      <c r="AH6" s="20">
        <f t="shared" ref="AH6:AH61" si="128">IF(AF6=0," ",IF(AE6/AF6*100&gt;200,"св.200",AE6/AF6))</f>
        <v>0.85396346098064335</v>
      </c>
      <c r="AI6" s="24">
        <v>420000</v>
      </c>
      <c r="AJ6" s="24">
        <v>445113.26</v>
      </c>
      <c r="AK6" s="24">
        <v>436846.24</v>
      </c>
      <c r="AL6" s="20">
        <f t="shared" si="107"/>
        <v>1.0597934761904761</v>
      </c>
      <c r="AM6" s="20">
        <f t="shared" ref="AM6:AM63" si="129">IF(AK6=0," ",IF(AJ6/AK6*100&gt;200,"св.200",AJ6/AK6))</f>
        <v>1.0189243244945865</v>
      </c>
      <c r="AN6" s="24"/>
      <c r="AO6" s="24"/>
      <c r="AP6" s="24"/>
      <c r="AQ6" s="20" t="str">
        <f>IF(AO6&lt;=0," ",IF(AN6&lt;=0," ",IF(AO6/AN6*100&gt;200,"СВ.200",AO6/AN6)))</f>
        <v xml:space="preserve"> </v>
      </c>
      <c r="AR6" s="20" t="str">
        <f t="shared" ref="AR6:AR63" si="130">IF(AP6=0," ",IF(AO6/AP6*100&gt;200,"св.200",AO6/AP6))</f>
        <v xml:space="preserve"> </v>
      </c>
      <c r="AS6" s="7">
        <f>AX6+BC6+BH6+BM6+BR6+BW6+CB6+CG6+DA6+DF6+DN6+CV6</f>
        <v>2260942</v>
      </c>
      <c r="AT6" s="7">
        <f>AY6+BD6+BI6+BN6+BS6+BX6+CC6+CH6+DB6+DG6+DO6+CW6+DK6</f>
        <v>2072069.9100000001</v>
      </c>
      <c r="AU6" s="7">
        <f>AZ6+BE6+BJ6+BO6+BT6+BY6+CD6+CI6+DC6+DH6+DP6+CX6+DL6</f>
        <v>818940.03999999992</v>
      </c>
      <c r="AV6" s="20">
        <f t="shared" si="109"/>
        <v>0.91646309812458704</v>
      </c>
      <c r="AW6" s="20" t="str">
        <f t="shared" ref="AW6:AW63" si="131">IF(AU6=0," ",IF(AT6/AU6*100&gt;200,"св.200",AT6/AU6))</f>
        <v>св.200</v>
      </c>
      <c r="AX6" s="24">
        <v>377500</v>
      </c>
      <c r="AY6" s="24">
        <v>467341.3</v>
      </c>
      <c r="AZ6" s="24">
        <v>462496.41</v>
      </c>
      <c r="BA6" s="20">
        <f t="shared" si="110"/>
        <v>1.2379901986754966</v>
      </c>
      <c r="BB6" s="20">
        <f t="shared" ref="BB6:BB63" si="132">IF(AZ6=0," ",IF(AY6/AZ6*100&gt;200,"св.200",AY6/AZ6))</f>
        <v>1.0104755191505161</v>
      </c>
      <c r="BC6" s="24"/>
      <c r="BD6" s="24"/>
      <c r="BE6" s="24"/>
      <c r="BF6" s="20" t="str">
        <f t="shared" ref="BF6:BF63" si="133">IF(BD6&lt;=0," ",IF(BC6&lt;=0," ",IF(BD6/BC6*100&gt;200,"СВ.200",BD6/BC6)))</f>
        <v xml:space="preserve"> </v>
      </c>
      <c r="BG6" s="20" t="str">
        <f t="shared" ref="BG6:BG63" si="134">IF(BE6=0," ",IF(BD6/BE6*100&gt;200,"св.200",BD6/BE6))</f>
        <v xml:space="preserve"> </v>
      </c>
      <c r="BH6" s="24"/>
      <c r="BI6" s="24"/>
      <c r="BJ6" s="24"/>
      <c r="BK6" s="20" t="str">
        <f t="shared" si="111"/>
        <v xml:space="preserve"> </v>
      </c>
      <c r="BL6" s="20" t="str">
        <f t="shared" ref="BL6:BL63" si="135">IF(BJ6=0," ",IF(BI6/BJ6*100&gt;200,"св.200",BI6/BJ6))</f>
        <v xml:space="preserve"> </v>
      </c>
      <c r="BM6" s="24"/>
      <c r="BN6" s="24"/>
      <c r="BO6" s="24"/>
      <c r="BP6" s="20" t="str">
        <f>IF(BN6&lt;=0," ",IF(BM6&lt;=0," ",IF(BN6/BM6*100&gt;200,"СВ.200",BN6/BM6)))</f>
        <v xml:space="preserve"> </v>
      </c>
      <c r="BQ6" s="20" t="str">
        <f t="shared" ref="BQ6:BQ63" si="136">IF(BO6=0," ",IF(BN6/BO6*100&gt;200,"св.200",BN6/BO6))</f>
        <v xml:space="preserve"> </v>
      </c>
      <c r="BR6" s="24">
        <v>50000</v>
      </c>
      <c r="BS6" s="24">
        <v>30000</v>
      </c>
      <c r="BT6" s="41">
        <v>41500</v>
      </c>
      <c r="BU6" s="20">
        <f t="shared" ref="BU6:BU11" si="137">IF(BS6&lt;=0," ",IF(BR6&lt;=0," ",IF(BS6/BR6*100&gt;200,"СВ.200",BS6/BR6)))</f>
        <v>0.6</v>
      </c>
      <c r="BV6" s="20">
        <f t="shared" si="113"/>
        <v>0.72289156626506024</v>
      </c>
      <c r="BW6" s="24">
        <v>1786400</v>
      </c>
      <c r="BX6" s="24">
        <v>1531734.44</v>
      </c>
      <c r="BY6" s="24">
        <v>251843.77</v>
      </c>
      <c r="BZ6" s="20">
        <f t="shared" si="114"/>
        <v>0.85744202866099417</v>
      </c>
      <c r="CA6" s="20" t="str">
        <f t="shared" ref="CA6:CA63" si="138">IF(BY6=0," ",IF(BX6/BY6*100&gt;200,"св.200",BX6/BY6))</f>
        <v>св.200</v>
      </c>
      <c r="CB6" s="24"/>
      <c r="CC6" s="24"/>
      <c r="CD6" s="24"/>
      <c r="CE6" s="20" t="str">
        <f t="shared" si="115"/>
        <v xml:space="preserve"> </v>
      </c>
      <c r="CF6" s="20" t="str">
        <f t="shared" ref="CF6:CF63" si="139">IF(CD6=0," ",IF(CC6/CD6*100&gt;200,"св.200",CC6/CD6))</f>
        <v xml:space="preserve"> </v>
      </c>
      <c r="CG6" s="19">
        <f>CL6+CQ6</f>
        <v>45000</v>
      </c>
      <c r="CH6" s="19">
        <f>CM6+CR6</f>
        <v>12877.52</v>
      </c>
      <c r="CI6" s="19">
        <f>CN6+CS6</f>
        <v>59193.21</v>
      </c>
      <c r="CJ6" s="20">
        <f t="shared" ref="CJ6:CJ63" si="140">IF(CH6&lt;=0," ",IF(CG6&lt;=0," ",IF(CH6/CG6*100&gt;200,"СВ.200",CH6/CG6)))</f>
        <v>0.28616711111111109</v>
      </c>
      <c r="CK6" s="20">
        <f>IF(CI6=0," ",IF(CH6/CI6*100&gt;200,"св.200",CH6/CI6))</f>
        <v>0.21755062785072815</v>
      </c>
      <c r="CL6" s="24">
        <v>45000</v>
      </c>
      <c r="CM6" s="24">
        <v>12877.52</v>
      </c>
      <c r="CN6" s="24">
        <v>59193.21</v>
      </c>
      <c r="CO6" s="20">
        <f t="shared" ref="CO6:CO63" si="141">IF(CM6&lt;=0," ",IF(CL6&lt;=0," ",IF(CM6/CL6*100&gt;200,"СВ.200",CM6/CL6)))</f>
        <v>0.28616711111111109</v>
      </c>
      <c r="CP6" s="20">
        <f t="shared" ref="CP6:CP62" si="142">IF(CN6=0," ",IF(CM6/CN6*100&gt;200,"св.200",CM6/CN6))</f>
        <v>0.21755062785072815</v>
      </c>
      <c r="CQ6" s="24"/>
      <c r="CR6" s="24"/>
      <c r="CS6" s="24"/>
      <c r="CT6" s="20" t="str">
        <f t="shared" ref="CT6:CT62" si="143">IF(CR6&lt;=0," ",IF(CQ6&lt;=0," ",IF(CR6/CQ6*100&gt;200,"СВ.200",CR6/CQ6)))</f>
        <v xml:space="preserve"> </v>
      </c>
      <c r="CU6" s="20" t="str">
        <f t="shared" ref="CU6:CU62" si="144">IF(CS6=0," ",IF(CR6/CS6*100&gt;200,"св.200",CR6/CS6))</f>
        <v xml:space="preserve"> </v>
      </c>
      <c r="CV6" s="24">
        <v>1500</v>
      </c>
      <c r="CW6" s="24">
        <v>29575.34</v>
      </c>
      <c r="CX6" s="24">
        <v>3800.6</v>
      </c>
      <c r="CY6" s="20" t="str">
        <f t="shared" ref="CY6:CY69" si="145">IF(CW6&lt;=0," ",IF(CV6&lt;=0," ",IF(CW6/CV6*100&gt;200,"СВ.200",CW6/CV6)))</f>
        <v>СВ.200</v>
      </c>
      <c r="CZ6" s="20" t="str">
        <f t="shared" ref="CZ6:CZ69" si="146">IF(CX6=0," ",IF(CW6/CX6*100&gt;200,"св.200",CW6/CX6))</f>
        <v>св.200</v>
      </c>
      <c r="DA6" s="24"/>
      <c r="DB6" s="24"/>
      <c r="DC6" s="24"/>
      <c r="DD6" s="20" t="str">
        <f t="shared" si="117"/>
        <v xml:space="preserve"> </v>
      </c>
      <c r="DE6" s="20" t="str">
        <f t="shared" ref="DE6:DE63" si="147">IF(DC6=0," ",IF(DB6/DC6*100&gt;200,"св.200",DB6/DC6))</f>
        <v xml:space="preserve"> </v>
      </c>
      <c r="DF6" s="24">
        <v>542</v>
      </c>
      <c r="DG6" s="24">
        <v>541.30999999999995</v>
      </c>
      <c r="DH6" s="24"/>
      <c r="DI6" s="20">
        <f t="shared" si="118"/>
        <v>0.99872693726937256</v>
      </c>
      <c r="DJ6" s="20" t="str">
        <f t="shared" ref="DJ6:DJ63" si="148">IF(DH6=0," ",IF(DG6/DH6*100&gt;200,"св.200",DG6/DH6))</f>
        <v xml:space="preserve"> </v>
      </c>
      <c r="DK6" s="24"/>
      <c r="DL6" s="24"/>
      <c r="DM6" s="20" t="str">
        <f t="shared" ref="DM6:DM67" si="149">IF(DL6=0," ",IF(DK6/DL6*100&gt;200,"св.200",DK6/DL6))</f>
        <v xml:space="preserve"> </v>
      </c>
      <c r="DN6" s="24"/>
      <c r="DO6" s="24"/>
      <c r="DP6" s="24">
        <v>106.05</v>
      </c>
      <c r="DQ6" s="20" t="str">
        <f t="shared" si="119"/>
        <v xml:space="preserve"> </v>
      </c>
      <c r="DR6" s="20">
        <f t="shared" ref="DR6:DR63" si="150">IF(DP6=0," ",IF(DO6/DP6*100&gt;200,"св.200",DO6/DP6))</f>
        <v>0</v>
      </c>
      <c r="DS6" s="44"/>
      <c r="DT6" s="44"/>
      <c r="DU6" s="24"/>
      <c r="DV6" s="20" t="str">
        <f t="shared" si="120"/>
        <v xml:space="preserve"> </v>
      </c>
      <c r="DW6" s="20" t="str">
        <f t="shared" ref="DW6:DW25" si="151">IF(DU6=0," ",IF(DT6/DU6*100&gt;200,"св.200",DT6/DU6))</f>
        <v xml:space="preserve"> </v>
      </c>
    </row>
    <row r="7" spans="1:127" s="14" customFormat="1" ht="15.75" customHeight="1" outlineLevel="1" x14ac:dyDescent="0.25">
      <c r="A7" s="13">
        <v>2</v>
      </c>
      <c r="B7" s="6" t="s">
        <v>23</v>
      </c>
      <c r="C7" s="19">
        <f>J7+AS7</f>
        <v>211110</v>
      </c>
      <c r="D7" s="48">
        <v>211110</v>
      </c>
      <c r="E7" s="19">
        <f>K7+AT7</f>
        <v>231613.49</v>
      </c>
      <c r="F7" s="48">
        <v>231613.49</v>
      </c>
      <c r="G7" s="19">
        <f t="shared" si="121"/>
        <v>86166.040000000008</v>
      </c>
      <c r="H7" s="20">
        <f t="shared" si="101"/>
        <v>1.0971223059068731</v>
      </c>
      <c r="I7" s="20" t="str">
        <f t="shared" si="122"/>
        <v>св.200</v>
      </c>
      <c r="J7" s="12">
        <f t="shared" si="123"/>
        <v>86500</v>
      </c>
      <c r="K7" s="17">
        <f t="shared" si="123"/>
        <v>107795.68</v>
      </c>
      <c r="L7" s="12">
        <f t="shared" si="123"/>
        <v>75427.930000000008</v>
      </c>
      <c r="M7" s="20">
        <f t="shared" si="102"/>
        <v>1.246192832369942</v>
      </c>
      <c r="N7" s="20">
        <f t="shared" si="124"/>
        <v>1.4291215468858813</v>
      </c>
      <c r="O7" s="24">
        <v>26000</v>
      </c>
      <c r="P7" s="24">
        <v>31227.24</v>
      </c>
      <c r="Q7" s="24">
        <v>17922.5</v>
      </c>
      <c r="R7" s="20">
        <f t="shared" si="103"/>
        <v>1.2010476923076923</v>
      </c>
      <c r="S7" s="20">
        <f t="shared" si="125"/>
        <v>1.7423484446924258</v>
      </c>
      <c r="T7" s="24"/>
      <c r="U7" s="24"/>
      <c r="V7" s="24"/>
      <c r="W7" s="20" t="str">
        <f t="shared" si="104"/>
        <v xml:space="preserve"> </v>
      </c>
      <c r="X7" s="20" t="str">
        <f>IF(U7=0," ",IF(U7/V7*100&gt;200,"св.200",U7/V7))</f>
        <v xml:space="preserve"> </v>
      </c>
      <c r="Y7" s="24">
        <v>17000</v>
      </c>
      <c r="Z7" s="24">
        <v>8952</v>
      </c>
      <c r="AA7" s="24">
        <v>15046.28</v>
      </c>
      <c r="AB7" s="20">
        <f t="shared" si="105"/>
        <v>0.52658823529411769</v>
      </c>
      <c r="AC7" s="20">
        <f t="shared" si="127"/>
        <v>0.59496433669983539</v>
      </c>
      <c r="AD7" s="24">
        <v>10000</v>
      </c>
      <c r="AE7" s="24">
        <v>23572.21</v>
      </c>
      <c r="AF7" s="24">
        <v>5640.67</v>
      </c>
      <c r="AG7" s="20" t="str">
        <f t="shared" si="106"/>
        <v>СВ.200</v>
      </c>
      <c r="AH7" s="20" t="str">
        <f t="shared" si="128"/>
        <v>св.200</v>
      </c>
      <c r="AI7" s="24">
        <v>33500</v>
      </c>
      <c r="AJ7" s="24">
        <v>44044.23</v>
      </c>
      <c r="AK7" s="24">
        <v>36818.480000000003</v>
      </c>
      <c r="AL7" s="20">
        <f t="shared" si="107"/>
        <v>1.3147531343283583</v>
      </c>
      <c r="AM7" s="20">
        <f t="shared" si="129"/>
        <v>1.1962533488617673</v>
      </c>
      <c r="AN7" s="24"/>
      <c r="AO7" s="24"/>
      <c r="AP7" s="24"/>
      <c r="AQ7" s="20" t="str">
        <f>IF(AO7&lt;=0," ",IF(AN7&lt;=0," ",IF(AO7/AN7*100&gt;200,"СВ.200",AO7/AN7)))</f>
        <v xml:space="preserve"> </v>
      </c>
      <c r="AR7" s="20" t="str">
        <f>IF(AO7=0," ",IF(AO7/AP7*100&gt;200,"св.200",AO7/AP7))</f>
        <v xml:space="preserve"> </v>
      </c>
      <c r="AS7" s="7">
        <f t="shared" ref="AS7:AS9" si="152">AX7+BC7+BH7+BM7+BR7+BW7+CB7+CG7+DA7+DF7+DN7+CV7</f>
        <v>124610</v>
      </c>
      <c r="AT7" s="7">
        <f t="shared" ref="AT7:AT9" si="153">AY7+BD7+BI7+BN7+BS7+BX7+CC7+CH7+DB7+DG7+DO7+CW7+DK7</f>
        <v>123817.81</v>
      </c>
      <c r="AU7" s="7">
        <f t="shared" ref="AU7:AU9" si="154">AZ7+BE7+BJ7+BO7+BT7+BY7+CD7+CI7+DC7+DH7+DP7+CX7+DL7</f>
        <v>10738.11</v>
      </c>
      <c r="AV7" s="20">
        <f t="shared" si="109"/>
        <v>0.99364264505256394</v>
      </c>
      <c r="AW7" s="20" t="str">
        <f t="shared" si="131"/>
        <v>св.200</v>
      </c>
      <c r="AX7" s="24"/>
      <c r="AY7" s="24"/>
      <c r="AZ7" s="24"/>
      <c r="BA7" s="20" t="str">
        <f t="shared" si="110"/>
        <v xml:space="preserve"> </v>
      </c>
      <c r="BB7" s="20" t="str">
        <f t="shared" si="132"/>
        <v xml:space="preserve"> </v>
      </c>
      <c r="BC7" s="24">
        <v>6700</v>
      </c>
      <c r="BD7" s="24">
        <v>10496.94</v>
      </c>
      <c r="BE7" s="24">
        <v>1071.2</v>
      </c>
      <c r="BF7" s="20">
        <f t="shared" si="133"/>
        <v>1.5667074626865671</v>
      </c>
      <c r="BG7" s="20" t="str">
        <f t="shared" si="134"/>
        <v>св.200</v>
      </c>
      <c r="BH7" s="24"/>
      <c r="BI7" s="24"/>
      <c r="BJ7" s="24"/>
      <c r="BK7" s="20" t="str">
        <f t="shared" si="111"/>
        <v xml:space="preserve"> </v>
      </c>
      <c r="BL7" s="20" t="str">
        <f t="shared" si="135"/>
        <v xml:space="preserve"> </v>
      </c>
      <c r="BM7" s="24"/>
      <c r="BN7" s="24"/>
      <c r="BO7" s="24"/>
      <c r="BP7" s="20" t="str">
        <f>IF(BN7&lt;=0," ",IF(BM7&lt;=0," ",IF(BN7/BM7*100&gt;200,"СВ.200",BN7/BM7)))</f>
        <v xml:space="preserve"> </v>
      </c>
      <c r="BQ7" s="20" t="str">
        <f t="shared" si="136"/>
        <v xml:space="preserve"> </v>
      </c>
      <c r="BR7" s="24"/>
      <c r="BS7" s="24"/>
      <c r="BT7" s="24"/>
      <c r="BU7" s="20" t="str">
        <f t="shared" si="137"/>
        <v xml:space="preserve"> </v>
      </c>
      <c r="BV7" s="20" t="str">
        <f t="shared" si="113"/>
        <v xml:space="preserve"> </v>
      </c>
      <c r="BW7" s="24">
        <v>8500</v>
      </c>
      <c r="BX7" s="24">
        <v>3910.87</v>
      </c>
      <c r="BY7" s="24">
        <v>5100</v>
      </c>
      <c r="BZ7" s="20">
        <f t="shared" si="114"/>
        <v>0.46010235294117646</v>
      </c>
      <c r="CA7" s="20">
        <f t="shared" si="138"/>
        <v>0.76683725490196075</v>
      </c>
      <c r="CB7" s="24">
        <v>105210</v>
      </c>
      <c r="CC7" s="24">
        <v>105210</v>
      </c>
      <c r="CD7" s="24"/>
      <c r="CE7" s="20">
        <f t="shared" si="115"/>
        <v>1</v>
      </c>
      <c r="CF7" s="20" t="str">
        <f t="shared" si="139"/>
        <v xml:space="preserve"> </v>
      </c>
      <c r="CG7" s="19">
        <f t="shared" ref="CG7:CI9" si="155">CL7+CQ7</f>
        <v>4200</v>
      </c>
      <c r="CH7" s="19">
        <f t="shared" si="155"/>
        <v>4200</v>
      </c>
      <c r="CI7" s="19">
        <f t="shared" si="155"/>
        <v>4566.91</v>
      </c>
      <c r="CJ7" s="20">
        <f t="shared" si="140"/>
        <v>1</v>
      </c>
      <c r="CK7" s="20">
        <f t="shared" ref="CK7:CK63" si="156">IF(CI7=0," ",IF(CH7/CI7*100&gt;200,"св.200",CH7/CI7))</f>
        <v>0.91965902546798606</v>
      </c>
      <c r="CL7" s="24"/>
      <c r="CM7" s="24"/>
      <c r="CN7" s="24"/>
      <c r="CO7" s="20" t="str">
        <f t="shared" si="141"/>
        <v xml:space="preserve"> </v>
      </c>
      <c r="CP7" s="20" t="str">
        <f t="shared" si="142"/>
        <v xml:space="preserve"> </v>
      </c>
      <c r="CQ7" s="24">
        <v>4200</v>
      </c>
      <c r="CR7" s="24">
        <v>4200</v>
      </c>
      <c r="CS7" s="24">
        <v>4566.91</v>
      </c>
      <c r="CT7" s="20">
        <f t="shared" si="143"/>
        <v>1</v>
      </c>
      <c r="CU7" s="20">
        <f t="shared" si="144"/>
        <v>0.91965902546798606</v>
      </c>
      <c r="CV7" s="24"/>
      <c r="CW7" s="24"/>
      <c r="CX7" s="24"/>
      <c r="CY7" s="20" t="str">
        <f t="shared" si="145"/>
        <v xml:space="preserve"> </v>
      </c>
      <c r="CZ7" s="20" t="str">
        <f t="shared" si="146"/>
        <v xml:space="preserve"> </v>
      </c>
      <c r="DA7" s="24"/>
      <c r="DB7" s="24"/>
      <c r="DC7" s="24"/>
      <c r="DD7" s="20" t="str">
        <f t="shared" si="117"/>
        <v xml:space="preserve"> </v>
      </c>
      <c r="DE7" s="20" t="str">
        <f t="shared" si="147"/>
        <v xml:space="preserve"> </v>
      </c>
      <c r="DF7" s="24"/>
      <c r="DG7" s="24"/>
      <c r="DH7" s="24"/>
      <c r="DI7" s="20" t="str">
        <f t="shared" si="118"/>
        <v xml:space="preserve"> </v>
      </c>
      <c r="DJ7" s="20" t="str">
        <f t="shared" si="148"/>
        <v xml:space="preserve"> </v>
      </c>
      <c r="DK7" s="24"/>
      <c r="DL7" s="24"/>
      <c r="DM7" s="20" t="str">
        <f>IF(DK7=0," ",IF(DK7/DL7*100&gt;200,"св.200",DK7/DL7))</f>
        <v xml:space="preserve"> </v>
      </c>
      <c r="DN7" s="24"/>
      <c r="DO7" s="24"/>
      <c r="DP7" s="24"/>
      <c r="DQ7" s="20" t="str">
        <f t="shared" si="119"/>
        <v xml:space="preserve"> </v>
      </c>
      <c r="DR7" s="20" t="str">
        <f t="shared" si="150"/>
        <v xml:space="preserve"> </v>
      </c>
      <c r="DS7" s="44"/>
      <c r="DT7" s="44"/>
      <c r="DU7" s="24"/>
      <c r="DV7" s="20" t="str">
        <f t="shared" si="120"/>
        <v xml:space="preserve"> </v>
      </c>
      <c r="DW7" s="20" t="str">
        <f t="shared" si="151"/>
        <v xml:space="preserve"> </v>
      </c>
    </row>
    <row r="8" spans="1:127" s="14" customFormat="1" ht="15.75" customHeight="1" outlineLevel="1" x14ac:dyDescent="0.25">
      <c r="A8" s="13">
        <v>3</v>
      </c>
      <c r="B8" s="6" t="s">
        <v>96</v>
      </c>
      <c r="C8" s="19">
        <f>J8+AS8</f>
        <v>490766.76</v>
      </c>
      <c r="D8" s="48">
        <v>490766.76</v>
      </c>
      <c r="E8" s="19">
        <f>K8+AT8</f>
        <v>493186.81000000006</v>
      </c>
      <c r="F8" s="48">
        <v>493186.81</v>
      </c>
      <c r="G8" s="19">
        <f t="shared" si="121"/>
        <v>530005.72</v>
      </c>
      <c r="H8" s="20">
        <f t="shared" si="101"/>
        <v>1.0049311611894824</v>
      </c>
      <c r="I8" s="20">
        <f t="shared" si="122"/>
        <v>0.93053110823030383</v>
      </c>
      <c r="J8" s="12">
        <f t="shared" si="123"/>
        <v>416150</v>
      </c>
      <c r="K8" s="17">
        <f t="shared" si="123"/>
        <v>418545.80000000005</v>
      </c>
      <c r="L8" s="12">
        <f t="shared" si="123"/>
        <v>460841.5</v>
      </c>
      <c r="M8" s="20">
        <f t="shared" si="102"/>
        <v>1.0057570587528537</v>
      </c>
      <c r="N8" s="20">
        <f t="shared" si="124"/>
        <v>0.90822072230908035</v>
      </c>
      <c r="O8" s="24">
        <v>92700</v>
      </c>
      <c r="P8" s="24">
        <v>92817.48</v>
      </c>
      <c r="Q8" s="24">
        <v>80456.759999999995</v>
      </c>
      <c r="R8" s="20">
        <f t="shared" si="103"/>
        <v>1.0012673139158577</v>
      </c>
      <c r="S8" s="20">
        <f t="shared" si="125"/>
        <v>1.153631839015143</v>
      </c>
      <c r="T8" s="24"/>
      <c r="U8" s="24"/>
      <c r="V8" s="24"/>
      <c r="W8" s="20" t="str">
        <f t="shared" si="104"/>
        <v xml:space="preserve"> </v>
      </c>
      <c r="X8" s="20" t="str">
        <f t="shared" ref="X8:X9" si="157">IF(U8=0," ",IF(U8/V8*100&gt;200,"св.200",U8/V8))</f>
        <v xml:space="preserve"> </v>
      </c>
      <c r="Y8" s="24">
        <v>380</v>
      </c>
      <c r="Z8" s="24">
        <v>385.2</v>
      </c>
      <c r="AA8" s="24">
        <v>1318.8</v>
      </c>
      <c r="AB8" s="20">
        <f t="shared" si="105"/>
        <v>1.0136842105263157</v>
      </c>
      <c r="AC8" s="20">
        <f t="shared" si="127"/>
        <v>0.29208371246587805</v>
      </c>
      <c r="AD8" s="24">
        <v>67330</v>
      </c>
      <c r="AE8" s="24">
        <v>67540.66</v>
      </c>
      <c r="AF8" s="24">
        <v>82681.72</v>
      </c>
      <c r="AG8" s="20">
        <f t="shared" si="106"/>
        <v>1.0031287687509283</v>
      </c>
      <c r="AH8" s="20">
        <f t="shared" si="128"/>
        <v>0.81687536253479009</v>
      </c>
      <c r="AI8" s="24">
        <v>252040</v>
      </c>
      <c r="AJ8" s="24">
        <v>254102.46</v>
      </c>
      <c r="AK8" s="24">
        <v>293784.21999999997</v>
      </c>
      <c r="AL8" s="20">
        <f t="shared" si="107"/>
        <v>1.0081830661799713</v>
      </c>
      <c r="AM8" s="20">
        <f t="shared" si="129"/>
        <v>0.86492889236869164</v>
      </c>
      <c r="AN8" s="24">
        <v>3700</v>
      </c>
      <c r="AO8" s="24">
        <v>3700</v>
      </c>
      <c r="AP8" s="24">
        <v>2600</v>
      </c>
      <c r="AQ8" s="20">
        <f>IF(AO8&lt;=0," ",IF(AN8&lt;=0," ",IF(AO8/AN8*100&gt;200,"СВ.200",AO8/AN8)))</f>
        <v>1</v>
      </c>
      <c r="AR8" s="20">
        <f t="shared" si="130"/>
        <v>1.4230769230769231</v>
      </c>
      <c r="AS8" s="7">
        <f t="shared" si="152"/>
        <v>74616.759999999995</v>
      </c>
      <c r="AT8" s="7">
        <f t="shared" si="153"/>
        <v>74641.009999999995</v>
      </c>
      <c r="AU8" s="7">
        <f t="shared" si="154"/>
        <v>69164.22</v>
      </c>
      <c r="AV8" s="20">
        <f t="shared" si="109"/>
        <v>1.0003249940093888</v>
      </c>
      <c r="AW8" s="20">
        <f t="shared" si="131"/>
        <v>1.0791853070850794</v>
      </c>
      <c r="AX8" s="24"/>
      <c r="AY8" s="24"/>
      <c r="AZ8" s="24"/>
      <c r="BA8" s="20" t="str">
        <f t="shared" si="110"/>
        <v xml:space="preserve"> </v>
      </c>
      <c r="BB8" s="20" t="str">
        <f t="shared" si="132"/>
        <v xml:space="preserve"> </v>
      </c>
      <c r="BC8" s="24">
        <v>8700</v>
      </c>
      <c r="BD8" s="24">
        <v>8718.27</v>
      </c>
      <c r="BE8" s="24">
        <v>8044.56</v>
      </c>
      <c r="BF8" s="20">
        <f t="shared" si="133"/>
        <v>1.0021</v>
      </c>
      <c r="BG8" s="20">
        <f t="shared" si="134"/>
        <v>1.0837472776634147</v>
      </c>
      <c r="BH8" s="24"/>
      <c r="BI8" s="24"/>
      <c r="BJ8" s="24"/>
      <c r="BK8" s="20" t="str">
        <f t="shared" si="111"/>
        <v xml:space="preserve"> </v>
      </c>
      <c r="BL8" s="20" t="str">
        <f t="shared" si="135"/>
        <v xml:space="preserve"> </v>
      </c>
      <c r="BM8" s="24"/>
      <c r="BN8" s="24"/>
      <c r="BO8" s="24"/>
      <c r="BP8" s="20" t="str">
        <f>IF(BN8&lt;=0," ",IF(BM8&lt;=0," ",IF(BN8/BM8*100&gt;200,"СВ.200",BN8/BM8)))</f>
        <v xml:space="preserve"> </v>
      </c>
      <c r="BQ8" s="20" t="str">
        <f t="shared" si="136"/>
        <v xml:space="preserve"> </v>
      </c>
      <c r="BR8" s="24"/>
      <c r="BS8" s="24"/>
      <c r="BT8" s="24"/>
      <c r="BU8" s="20" t="str">
        <f t="shared" si="137"/>
        <v xml:space="preserve"> </v>
      </c>
      <c r="BV8" s="20" t="str">
        <f t="shared" si="113"/>
        <v xml:space="preserve"> </v>
      </c>
      <c r="BW8" s="24">
        <v>61630</v>
      </c>
      <c r="BX8" s="24">
        <v>61635.98</v>
      </c>
      <c r="BY8" s="24">
        <v>50357.26</v>
      </c>
      <c r="BZ8" s="20">
        <f t="shared" si="114"/>
        <v>1.000097030666883</v>
      </c>
      <c r="CA8" s="20">
        <f t="shared" si="138"/>
        <v>1.223974060542611</v>
      </c>
      <c r="CB8" s="24"/>
      <c r="CC8" s="24"/>
      <c r="CD8" s="24"/>
      <c r="CE8" s="20" t="str">
        <f t="shared" si="115"/>
        <v xml:space="preserve"> </v>
      </c>
      <c r="CF8" s="20" t="str">
        <f t="shared" si="139"/>
        <v xml:space="preserve"> </v>
      </c>
      <c r="CG8" s="19">
        <f t="shared" si="155"/>
        <v>4286.76</v>
      </c>
      <c r="CH8" s="19">
        <f t="shared" si="155"/>
        <v>4286.76</v>
      </c>
      <c r="CI8" s="19">
        <f t="shared" si="155"/>
        <v>0</v>
      </c>
      <c r="CJ8" s="20">
        <f t="shared" si="140"/>
        <v>1</v>
      </c>
      <c r="CK8" s="20" t="str">
        <f t="shared" si="156"/>
        <v xml:space="preserve"> </v>
      </c>
      <c r="CL8" s="24"/>
      <c r="CM8" s="24"/>
      <c r="CN8" s="24"/>
      <c r="CO8" s="20" t="str">
        <f t="shared" si="141"/>
        <v xml:space="preserve"> </v>
      </c>
      <c r="CP8" s="20" t="str">
        <f t="shared" si="142"/>
        <v xml:space="preserve"> </v>
      </c>
      <c r="CQ8" s="24">
        <v>4286.76</v>
      </c>
      <c r="CR8" s="24">
        <v>4286.76</v>
      </c>
      <c r="CS8" s="24"/>
      <c r="CT8" s="20">
        <f t="shared" si="143"/>
        <v>1</v>
      </c>
      <c r="CU8" s="20" t="str">
        <f t="shared" si="144"/>
        <v xml:space="preserve"> </v>
      </c>
      <c r="CV8" s="24"/>
      <c r="CW8" s="24"/>
      <c r="CX8" s="24"/>
      <c r="CY8" s="20" t="str">
        <f t="shared" si="145"/>
        <v xml:space="preserve"> </v>
      </c>
      <c r="CZ8" s="20" t="str">
        <f t="shared" si="146"/>
        <v xml:space="preserve"> </v>
      </c>
      <c r="DA8" s="24"/>
      <c r="DB8" s="24"/>
      <c r="DC8" s="24"/>
      <c r="DD8" s="20" t="str">
        <f t="shared" si="117"/>
        <v xml:space="preserve"> </v>
      </c>
      <c r="DE8" s="20" t="str">
        <f t="shared" si="147"/>
        <v xml:space="preserve"> </v>
      </c>
      <c r="DF8" s="24"/>
      <c r="DG8" s="24"/>
      <c r="DH8" s="24">
        <v>10762.4</v>
      </c>
      <c r="DI8" s="20" t="str">
        <f t="shared" si="118"/>
        <v xml:space="preserve"> </v>
      </c>
      <c r="DJ8" s="20">
        <f t="shared" si="148"/>
        <v>0</v>
      </c>
      <c r="DK8" s="24"/>
      <c r="DL8" s="24"/>
      <c r="DM8" s="20" t="str">
        <f t="shared" si="149"/>
        <v xml:space="preserve"> </v>
      </c>
      <c r="DN8" s="24"/>
      <c r="DO8" s="24"/>
      <c r="DP8" s="24"/>
      <c r="DQ8" s="20" t="str">
        <f t="shared" si="119"/>
        <v xml:space="preserve"> </v>
      </c>
      <c r="DR8" s="20" t="str">
        <f t="shared" si="150"/>
        <v xml:space="preserve"> </v>
      </c>
      <c r="DS8" s="44"/>
      <c r="DT8" s="44"/>
      <c r="DU8" s="24"/>
      <c r="DV8" s="20" t="str">
        <f t="shared" si="120"/>
        <v xml:space="preserve"> </v>
      </c>
      <c r="DW8" s="20" t="str">
        <f t="shared" si="151"/>
        <v xml:space="preserve"> </v>
      </c>
    </row>
    <row r="9" spans="1:127" s="14" customFormat="1" ht="15.75" customHeight="1" outlineLevel="1" x14ac:dyDescent="0.25">
      <c r="A9" s="13">
        <v>4</v>
      </c>
      <c r="B9" s="6" t="s">
        <v>83</v>
      </c>
      <c r="C9" s="19">
        <f>J9+AS9</f>
        <v>263145.73</v>
      </c>
      <c r="D9" s="48">
        <v>263145.73</v>
      </c>
      <c r="E9" s="19">
        <f>K9+AT9</f>
        <v>261676.38</v>
      </c>
      <c r="F9" s="48">
        <v>261676.38</v>
      </c>
      <c r="G9" s="19">
        <f t="shared" si="121"/>
        <v>213457.44</v>
      </c>
      <c r="H9" s="20">
        <f t="shared" si="101"/>
        <v>0.99441621188381057</v>
      </c>
      <c r="I9" s="20">
        <f t="shared" si="122"/>
        <v>1.2258948669111744</v>
      </c>
      <c r="J9" s="12">
        <f t="shared" si="123"/>
        <v>112000</v>
      </c>
      <c r="K9" s="17">
        <f t="shared" si="123"/>
        <v>109278.34999999999</v>
      </c>
      <c r="L9" s="12">
        <f t="shared" si="123"/>
        <v>135677.54</v>
      </c>
      <c r="M9" s="20">
        <f t="shared" si="102"/>
        <v>0.97569955357142846</v>
      </c>
      <c r="N9" s="20">
        <f t="shared" si="124"/>
        <v>0.80542697044772471</v>
      </c>
      <c r="O9" s="24">
        <v>23000</v>
      </c>
      <c r="P9" s="24">
        <v>23433.45</v>
      </c>
      <c r="Q9" s="24">
        <v>22628.35</v>
      </c>
      <c r="R9" s="20">
        <f t="shared" si="103"/>
        <v>1.0188456521739131</v>
      </c>
      <c r="S9" s="20">
        <f t="shared" si="125"/>
        <v>1.0355792622970743</v>
      </c>
      <c r="T9" s="24"/>
      <c r="U9" s="24"/>
      <c r="V9" s="24"/>
      <c r="W9" s="20" t="str">
        <f t="shared" si="104"/>
        <v xml:space="preserve"> </v>
      </c>
      <c r="X9" s="20" t="str">
        <f t="shared" si="157"/>
        <v xml:space="preserve"> </v>
      </c>
      <c r="Y9" s="24"/>
      <c r="Z9" s="24"/>
      <c r="AA9" s="24"/>
      <c r="AB9" s="20" t="str">
        <f t="shared" si="105"/>
        <v xml:space="preserve"> </v>
      </c>
      <c r="AC9" s="20" t="str">
        <f t="shared" si="127"/>
        <v xml:space="preserve"> </v>
      </c>
      <c r="AD9" s="24">
        <v>7000</v>
      </c>
      <c r="AE9" s="24">
        <v>6416.5</v>
      </c>
      <c r="AF9" s="24">
        <v>8084.22</v>
      </c>
      <c r="AG9" s="20">
        <f t="shared" si="106"/>
        <v>0.91664285714285709</v>
      </c>
      <c r="AH9" s="20">
        <f t="shared" si="128"/>
        <v>0.7937067521665665</v>
      </c>
      <c r="AI9" s="24">
        <v>82000</v>
      </c>
      <c r="AJ9" s="24">
        <v>79428.399999999994</v>
      </c>
      <c r="AK9" s="24">
        <v>104964.97</v>
      </c>
      <c r="AL9" s="20">
        <f t="shared" si="107"/>
        <v>0.96863902439024385</v>
      </c>
      <c r="AM9" s="20">
        <f t="shared" si="129"/>
        <v>0.75671340638691165</v>
      </c>
      <c r="AN9" s="24"/>
      <c r="AO9" s="24"/>
      <c r="AP9" s="24"/>
      <c r="AQ9" s="20" t="str">
        <f>IF(AO9&lt;=0," ",IF(AN9&lt;=0," ",IF(AO9/AN9*100&gt;200,"СВ.200",AO9/AN9)))</f>
        <v xml:space="preserve"> </v>
      </c>
      <c r="AR9" s="20" t="str">
        <f>IF(AO9=0," ",IF(AO9/AP9*100&gt;200,"св.200",AO9/AP9))</f>
        <v xml:space="preserve"> </v>
      </c>
      <c r="AS9" s="7">
        <f t="shared" si="152"/>
        <v>151145.73000000001</v>
      </c>
      <c r="AT9" s="7">
        <f t="shared" si="153"/>
        <v>152398.03</v>
      </c>
      <c r="AU9" s="7">
        <f t="shared" si="154"/>
        <v>77779.899999999994</v>
      </c>
      <c r="AV9" s="20">
        <f t="shared" si="109"/>
        <v>1.0082853812674695</v>
      </c>
      <c r="AW9" s="20">
        <f>IF(AT9=0," ",IF(AT9/AU9*100&gt;200,"св.200",AT9/AU9))</f>
        <v>1.9593497805988438</v>
      </c>
      <c r="AX9" s="24"/>
      <c r="AY9" s="24"/>
      <c r="AZ9" s="24"/>
      <c r="BA9" s="20" t="str">
        <f t="shared" si="110"/>
        <v xml:space="preserve"> </v>
      </c>
      <c r="BB9" s="20" t="str">
        <f t="shared" si="132"/>
        <v xml:space="preserve"> </v>
      </c>
      <c r="BC9" s="24">
        <v>50503.99</v>
      </c>
      <c r="BD9" s="24">
        <v>51756.29</v>
      </c>
      <c r="BE9" s="24">
        <v>6872.7</v>
      </c>
      <c r="BF9" s="20">
        <f t="shared" si="133"/>
        <v>1.024796060667682</v>
      </c>
      <c r="BG9" s="20" t="str">
        <f t="shared" si="134"/>
        <v>св.200</v>
      </c>
      <c r="BH9" s="24"/>
      <c r="BI9" s="24"/>
      <c r="BJ9" s="24"/>
      <c r="BK9" s="20" t="str">
        <f t="shared" si="111"/>
        <v xml:space="preserve"> </v>
      </c>
      <c r="BL9" s="20" t="str">
        <f t="shared" si="135"/>
        <v xml:space="preserve"> </v>
      </c>
      <c r="BM9" s="24"/>
      <c r="BN9" s="24"/>
      <c r="BO9" s="24"/>
      <c r="BP9" s="20" t="str">
        <f>IF(BN9&lt;=0," ",IF(BM9&lt;=0," ",IF(BN9/BM9*100&gt;200,"СВ.200",BN9/BM9)))</f>
        <v xml:space="preserve"> </v>
      </c>
      <c r="BQ9" s="20" t="str">
        <f t="shared" si="136"/>
        <v xml:space="preserve"> </v>
      </c>
      <c r="BR9" s="24"/>
      <c r="BS9" s="24"/>
      <c r="BT9" s="24"/>
      <c r="BU9" s="20" t="str">
        <f t="shared" si="137"/>
        <v xml:space="preserve"> </v>
      </c>
      <c r="BV9" s="20" t="str">
        <f>IF(BS9=0," ",IF(BS9/BT9*100&gt;200,"св.200",BS9/BT9))</f>
        <v xml:space="preserve"> </v>
      </c>
      <c r="BW9" s="24">
        <v>10000</v>
      </c>
      <c r="BX9" s="24">
        <v>10000</v>
      </c>
      <c r="BY9" s="24">
        <v>11410</v>
      </c>
      <c r="BZ9" s="20">
        <f t="shared" si="114"/>
        <v>1</v>
      </c>
      <c r="CA9" s="20">
        <f>IF(BX9=0," ",IF(BX9/BY9*100&gt;200,"св.200",BX9/BY9))</f>
        <v>0.87642418930762489</v>
      </c>
      <c r="CB9" s="24"/>
      <c r="CC9" s="24"/>
      <c r="CD9" s="24"/>
      <c r="CE9" s="20" t="str">
        <f t="shared" si="115"/>
        <v xml:space="preserve"> </v>
      </c>
      <c r="CF9" s="20" t="str">
        <f t="shared" si="139"/>
        <v xml:space="preserve"> </v>
      </c>
      <c r="CG9" s="19">
        <f t="shared" si="155"/>
        <v>20509.11</v>
      </c>
      <c r="CH9" s="19">
        <f t="shared" si="155"/>
        <v>20509.11</v>
      </c>
      <c r="CI9" s="19">
        <f t="shared" si="155"/>
        <v>59497.2</v>
      </c>
      <c r="CJ9" s="20">
        <f t="shared" si="140"/>
        <v>1</v>
      </c>
      <c r="CK9" s="20">
        <f t="shared" si="156"/>
        <v>0.34470714588249535</v>
      </c>
      <c r="CL9" s="24"/>
      <c r="CM9" s="24"/>
      <c r="CN9" s="24"/>
      <c r="CO9" s="20" t="str">
        <f t="shared" si="141"/>
        <v xml:space="preserve"> </v>
      </c>
      <c r="CP9" s="20" t="str">
        <f t="shared" si="142"/>
        <v xml:space="preserve"> </v>
      </c>
      <c r="CQ9" s="24">
        <v>20509.11</v>
      </c>
      <c r="CR9" s="24">
        <v>20509.11</v>
      </c>
      <c r="CS9" s="24">
        <v>59497.2</v>
      </c>
      <c r="CT9" s="20">
        <f t="shared" si="143"/>
        <v>1</v>
      </c>
      <c r="CU9" s="20">
        <f t="shared" si="144"/>
        <v>0.34470714588249535</v>
      </c>
      <c r="CV9" s="24"/>
      <c r="CW9" s="24"/>
      <c r="CX9" s="24"/>
      <c r="CY9" s="20" t="str">
        <f t="shared" si="145"/>
        <v xml:space="preserve"> </v>
      </c>
      <c r="CZ9" s="20" t="str">
        <f t="shared" si="146"/>
        <v xml:space="preserve"> </v>
      </c>
      <c r="DA9" s="24"/>
      <c r="DB9" s="24"/>
      <c r="DC9" s="24"/>
      <c r="DD9" s="20" t="str">
        <f t="shared" si="117"/>
        <v xml:space="preserve"> </v>
      </c>
      <c r="DE9" s="20" t="str">
        <f t="shared" si="147"/>
        <v xml:space="preserve"> </v>
      </c>
      <c r="DF9" s="24"/>
      <c r="DG9" s="24"/>
      <c r="DH9" s="24"/>
      <c r="DI9" s="20" t="str">
        <f t="shared" si="118"/>
        <v xml:space="preserve"> </v>
      </c>
      <c r="DJ9" s="20" t="str">
        <f t="shared" si="148"/>
        <v xml:space="preserve"> </v>
      </c>
      <c r="DK9" s="24"/>
      <c r="DL9" s="24"/>
      <c r="DM9" s="20" t="str">
        <f t="shared" si="149"/>
        <v xml:space="preserve"> </v>
      </c>
      <c r="DN9" s="24">
        <v>70132.63</v>
      </c>
      <c r="DO9" s="24">
        <v>70132.63</v>
      </c>
      <c r="DP9" s="24"/>
      <c r="DQ9" s="20">
        <f t="shared" si="119"/>
        <v>1</v>
      </c>
      <c r="DR9" s="20" t="str">
        <f t="shared" si="150"/>
        <v xml:space="preserve"> </v>
      </c>
      <c r="DS9" s="44"/>
      <c r="DT9" s="44"/>
      <c r="DU9" s="24"/>
      <c r="DV9" s="20" t="str">
        <f t="shared" si="120"/>
        <v xml:space="preserve"> </v>
      </c>
      <c r="DW9" s="20" t="str">
        <f t="shared" si="151"/>
        <v xml:space="preserve"> </v>
      </c>
    </row>
    <row r="10" spans="1:127" s="83" customFormat="1" ht="15.75" x14ac:dyDescent="0.2">
      <c r="A10" s="76"/>
      <c r="B10" s="77" t="s">
        <v>136</v>
      </c>
      <c r="C10" s="84">
        <f>SUM(C11:C16)</f>
        <v>37192961.729999989</v>
      </c>
      <c r="D10" s="85"/>
      <c r="E10" s="84">
        <f>SUM(E11:E16)</f>
        <v>40885161.149999999</v>
      </c>
      <c r="F10" s="85"/>
      <c r="G10" s="84">
        <f>SUM(G11:G16)</f>
        <v>37810726.670000002</v>
      </c>
      <c r="H10" s="80">
        <f t="shared" si="101"/>
        <v>1.0992714548199549</v>
      </c>
      <c r="I10" s="80">
        <f t="shared" si="122"/>
        <v>1.0813111714787362</v>
      </c>
      <c r="J10" s="78">
        <f>SUM(J11:J16)</f>
        <v>33894653.530000001</v>
      </c>
      <c r="K10" s="78">
        <f>SUM(K11:K16)</f>
        <v>37916941.300000004</v>
      </c>
      <c r="L10" s="78">
        <f>SUM(L11:L16)</f>
        <v>36189088.270000003</v>
      </c>
      <c r="M10" s="80">
        <f t="shared" si="102"/>
        <v>1.1186702724794013</v>
      </c>
      <c r="N10" s="80">
        <f t="shared" si="124"/>
        <v>1.0477451384546859</v>
      </c>
      <c r="O10" s="78">
        <f>SUM(O11:O16)</f>
        <v>23179164.690000001</v>
      </c>
      <c r="P10" s="78">
        <f>SUM(P11:P16)</f>
        <v>28000382.440000001</v>
      </c>
      <c r="Q10" s="78">
        <f>SUM(Q11:Q16)</f>
        <v>25299755.770000003</v>
      </c>
      <c r="R10" s="80">
        <f t="shared" si="103"/>
        <v>1.2079979073654876</v>
      </c>
      <c r="S10" s="80">
        <f t="shared" si="125"/>
        <v>1.1067451676036475</v>
      </c>
      <c r="T10" s="78">
        <f>SUM(T11:T16)</f>
        <v>1914540</v>
      </c>
      <c r="U10" s="78">
        <f>SUM(U11:U16)</f>
        <v>1934025.02</v>
      </c>
      <c r="V10" s="78">
        <f>SUM(V11:V16)</f>
        <v>1605291.58</v>
      </c>
      <c r="W10" s="80">
        <f t="shared" si="104"/>
        <v>1.0101773898691069</v>
      </c>
      <c r="X10" s="80">
        <f t="shared" si="126"/>
        <v>1.2047811401340558</v>
      </c>
      <c r="Y10" s="78">
        <f>SUM(Y11:Y16)</f>
        <v>13578.5</v>
      </c>
      <c r="Z10" s="78">
        <f>SUM(Z11:Z16)</f>
        <v>3378.9699999999993</v>
      </c>
      <c r="AA10" s="78">
        <f>SUM(AA11:AA16)</f>
        <v>11854.2</v>
      </c>
      <c r="AB10" s="80">
        <f t="shared" si="105"/>
        <v>0.24884707441911841</v>
      </c>
      <c r="AC10" s="80">
        <f>IF(AA10=0," ",IF(Z10/AA10*100&gt;200,"св.200",Z10/AA10))</f>
        <v>0.28504411938384699</v>
      </c>
      <c r="AD10" s="78">
        <f>SUM(AD11:AD16)</f>
        <v>1312000</v>
      </c>
      <c r="AE10" s="78">
        <f>SUM(AE11:AE16)</f>
        <v>1219593.2499999998</v>
      </c>
      <c r="AF10" s="78">
        <f>SUM(AF11:AF16)</f>
        <v>1283017.82</v>
      </c>
      <c r="AG10" s="80">
        <f t="shared" si="106"/>
        <v>0.92956802591463394</v>
      </c>
      <c r="AH10" s="80">
        <f t="shared" si="128"/>
        <v>0.95056610359472615</v>
      </c>
      <c r="AI10" s="78">
        <f>SUM(AI11:AI16)</f>
        <v>7475370.3399999999</v>
      </c>
      <c r="AJ10" s="78">
        <f>SUM(AJ11:AJ16)</f>
        <v>6759561.6200000001</v>
      </c>
      <c r="AK10" s="78">
        <f>SUM(AK11:AK16)</f>
        <v>7989168.8999999994</v>
      </c>
      <c r="AL10" s="80">
        <f t="shared" si="107"/>
        <v>0.90424438021889364</v>
      </c>
      <c r="AM10" s="80">
        <f t="shared" si="129"/>
        <v>0.84609071414174264</v>
      </c>
      <c r="AN10" s="78">
        <f>SUM(AN11:AN16)</f>
        <v>0</v>
      </c>
      <c r="AO10" s="78">
        <f>SUM(AO11:AO16)</f>
        <v>0</v>
      </c>
      <c r="AP10" s="78">
        <f>SUM(AP11:AP16)</f>
        <v>0</v>
      </c>
      <c r="AQ10" s="86">
        <f>SUM(AQ11:AQ16)</f>
        <v>0</v>
      </c>
      <c r="AR10" s="80" t="str">
        <f t="shared" si="130"/>
        <v xml:space="preserve"> </v>
      </c>
      <c r="AS10" s="78">
        <f>SUM(AS11:AS16)</f>
        <v>3298308.2</v>
      </c>
      <c r="AT10" s="78">
        <f t="shared" ref="AT10:AU10" si="158">SUM(AT11:AT16)</f>
        <v>2968219.8500000006</v>
      </c>
      <c r="AU10" s="78">
        <f t="shared" si="158"/>
        <v>1621638.3999999997</v>
      </c>
      <c r="AV10" s="80">
        <f t="shared" si="109"/>
        <v>0.89992192057734333</v>
      </c>
      <c r="AW10" s="80">
        <f t="shared" si="131"/>
        <v>1.8303833024674312</v>
      </c>
      <c r="AX10" s="78">
        <f>SUM(AX11:AX16)</f>
        <v>373100</v>
      </c>
      <c r="AY10" s="78">
        <f>SUM(AY11:AY16)</f>
        <v>90840.61</v>
      </c>
      <c r="AZ10" s="78">
        <f>SUM(AZ11:AZ16)</f>
        <v>480436.57</v>
      </c>
      <c r="BA10" s="80">
        <f t="shared" si="110"/>
        <v>0.24347523452157599</v>
      </c>
      <c r="BB10" s="80">
        <f t="shared" si="132"/>
        <v>0.18907929927149383</v>
      </c>
      <c r="BC10" s="78">
        <f>SUM(BC11:BC16)</f>
        <v>211463.61</v>
      </c>
      <c r="BD10" s="78">
        <f>SUM(BD11:BD16)</f>
        <v>146774.28</v>
      </c>
      <c r="BE10" s="78">
        <f>SUM(BE11:BE16)</f>
        <v>11255.16</v>
      </c>
      <c r="BF10" s="80">
        <f t="shared" si="133"/>
        <v>0.69408764940691214</v>
      </c>
      <c r="BG10" s="80" t="str">
        <f t="shared" si="134"/>
        <v>св.200</v>
      </c>
      <c r="BH10" s="78">
        <f>SUM(BH11:BH16)</f>
        <v>188103</v>
      </c>
      <c r="BI10" s="78">
        <f>SUM(BI11:BI16)</f>
        <v>215018.16999999998</v>
      </c>
      <c r="BJ10" s="78">
        <f>SUM(BJ11:BJ16)</f>
        <v>210454.68</v>
      </c>
      <c r="BK10" s="80">
        <f t="shared" si="111"/>
        <v>1.1430874042412933</v>
      </c>
      <c r="BL10" s="80">
        <f t="shared" si="135"/>
        <v>1.021683955899674</v>
      </c>
      <c r="BM10" s="78">
        <f>SUM(BM11:BM16)</f>
        <v>412632.8</v>
      </c>
      <c r="BN10" s="78">
        <f>SUM(BN11:BN16)</f>
        <v>452574.33</v>
      </c>
      <c r="BO10" s="78">
        <f>SUM(BO11:BO16)</f>
        <v>359338.77</v>
      </c>
      <c r="BP10" s="80">
        <f t="shared" ref="BP10:BP16" si="159">IF(BN10&lt;=0," ",IF(BM10&lt;=0," ",IF(BN10/BM10*100&gt;200,"СВ.200",BN10/BM10)))</f>
        <v>1.0967967888156249</v>
      </c>
      <c r="BQ10" s="80">
        <f t="shared" si="136"/>
        <v>1.2594642376050877</v>
      </c>
      <c r="BR10" s="78">
        <f>SUM(BR11:BR16)</f>
        <v>0</v>
      </c>
      <c r="BS10" s="78">
        <f>SUM(BS11:BS16)</f>
        <v>0</v>
      </c>
      <c r="BT10" s="78">
        <f>SUM(BT11:BT16)</f>
        <v>0</v>
      </c>
      <c r="BU10" s="80" t="str">
        <f t="shared" si="137"/>
        <v xml:space="preserve"> </v>
      </c>
      <c r="BV10" s="80" t="str">
        <f t="shared" si="113"/>
        <v xml:space="preserve"> </v>
      </c>
      <c r="BW10" s="78">
        <f>SUM(BW11:BW16)</f>
        <v>686082.74</v>
      </c>
      <c r="BX10" s="78">
        <f>SUM(BX11:BX16)</f>
        <v>625870.21</v>
      </c>
      <c r="BY10" s="78">
        <f>SUM(BY11:BY16)</f>
        <v>405488.82999999996</v>
      </c>
      <c r="BZ10" s="80">
        <f t="shared" si="114"/>
        <v>0.91223721791922641</v>
      </c>
      <c r="CA10" s="80">
        <f t="shared" si="138"/>
        <v>1.5434955631206908</v>
      </c>
      <c r="CB10" s="78">
        <f>SUM(CB11:CB16)</f>
        <v>392530.25</v>
      </c>
      <c r="CC10" s="78">
        <f>SUM(CC11:CC16)</f>
        <v>400863.58999999997</v>
      </c>
      <c r="CD10" s="78">
        <f>SUM(CD11:CD16)</f>
        <v>0</v>
      </c>
      <c r="CE10" s="80">
        <f t="shared" si="115"/>
        <v>1.0212298033081526</v>
      </c>
      <c r="CF10" s="80" t="str">
        <f t="shared" si="139"/>
        <v xml:space="preserve"> </v>
      </c>
      <c r="CG10" s="84">
        <f>SUM(CG11:CG16)</f>
        <v>593540.71</v>
      </c>
      <c r="CH10" s="84">
        <f>SUM(CH11:CH16)</f>
        <v>539601.55000000005</v>
      </c>
      <c r="CI10" s="84">
        <f>SUM(CI11:CI16)</f>
        <v>115011.44</v>
      </c>
      <c r="CJ10" s="80">
        <f t="shared" si="140"/>
        <v>0.90912306588035063</v>
      </c>
      <c r="CK10" s="80" t="str">
        <f t="shared" si="156"/>
        <v>св.200</v>
      </c>
      <c r="CL10" s="78">
        <f>SUM(CL11:CL16)</f>
        <v>249203.71000000002</v>
      </c>
      <c r="CM10" s="78">
        <f>SUM(CM11:CM16)</f>
        <v>195264.55</v>
      </c>
      <c r="CN10" s="78">
        <f>SUM(CN11:CN16)</f>
        <v>115011.44</v>
      </c>
      <c r="CO10" s="80">
        <f t="shared" si="141"/>
        <v>0.78355394468244466</v>
      </c>
      <c r="CP10" s="80">
        <f t="shared" si="142"/>
        <v>1.6977837161242393</v>
      </c>
      <c r="CQ10" s="78">
        <f>SUM(CQ11:CQ16)</f>
        <v>344337</v>
      </c>
      <c r="CR10" s="78">
        <f>SUM(CR11:CR16)</f>
        <v>344337</v>
      </c>
      <c r="CS10" s="78">
        <f>SUM(CS11:CS16)</f>
        <v>0</v>
      </c>
      <c r="CT10" s="80">
        <f t="shared" si="143"/>
        <v>1</v>
      </c>
      <c r="CU10" s="80" t="str">
        <f t="shared" si="144"/>
        <v xml:space="preserve"> </v>
      </c>
      <c r="CV10" s="78">
        <f>SUM(CV11:CV16)</f>
        <v>0</v>
      </c>
      <c r="CW10" s="78">
        <f>SUM(CW11:CW16)</f>
        <v>0</v>
      </c>
      <c r="CX10" s="78">
        <f>SUM(CX11:CX16)</f>
        <v>0</v>
      </c>
      <c r="CY10" s="82" t="str">
        <f t="shared" si="145"/>
        <v xml:space="preserve"> </v>
      </c>
      <c r="CZ10" s="82" t="str">
        <f t="shared" si="146"/>
        <v xml:space="preserve"> </v>
      </c>
      <c r="DA10" s="78">
        <f>SUM(DA11:DA16)</f>
        <v>0</v>
      </c>
      <c r="DB10" s="78">
        <f>SUM(DB11:DB16)</f>
        <v>0</v>
      </c>
      <c r="DC10" s="78">
        <f>SUM(DC11:DC16)</f>
        <v>0</v>
      </c>
      <c r="DD10" s="80" t="str">
        <f t="shared" si="117"/>
        <v xml:space="preserve"> </v>
      </c>
      <c r="DE10" s="80" t="str">
        <f t="shared" si="147"/>
        <v xml:space="preserve"> </v>
      </c>
      <c r="DF10" s="78">
        <f>SUM(DF11:DF16)</f>
        <v>319711.08999999997</v>
      </c>
      <c r="DG10" s="78">
        <f>SUM(DG11:DG16)</f>
        <v>375533.11</v>
      </c>
      <c r="DH10" s="78">
        <f>SUM(DH11:DH16)</f>
        <v>39652.949999999997</v>
      </c>
      <c r="DI10" s="80">
        <f t="shared" si="118"/>
        <v>1.1746014503281699</v>
      </c>
      <c r="DJ10" s="80" t="str">
        <f t="shared" si="148"/>
        <v>св.200</v>
      </c>
      <c r="DK10" s="78">
        <f>SUM(DK11:DK16)</f>
        <v>0</v>
      </c>
      <c r="DL10" s="78">
        <f>SUM(DL11:DL16)</f>
        <v>0</v>
      </c>
      <c r="DM10" s="80" t="str">
        <f t="shared" si="149"/>
        <v xml:space="preserve"> </v>
      </c>
      <c r="DN10" s="78">
        <f>SUM(DN11:DN16)</f>
        <v>65854</v>
      </c>
      <c r="DO10" s="78">
        <f>SUM(DO11:DO16)</f>
        <v>65854</v>
      </c>
      <c r="DP10" s="78">
        <f>SUM(DP11:DP16)</f>
        <v>0</v>
      </c>
      <c r="DQ10" s="80">
        <f t="shared" si="119"/>
        <v>1</v>
      </c>
      <c r="DR10" s="80" t="str">
        <f t="shared" si="150"/>
        <v xml:space="preserve"> </v>
      </c>
      <c r="DS10" s="78">
        <f>SUM(DS11:DS16)</f>
        <v>55290</v>
      </c>
      <c r="DT10" s="78">
        <f>SUM(DT11:DT16)</f>
        <v>55290</v>
      </c>
      <c r="DU10" s="78">
        <f>SUM(DU11:DU16)</f>
        <v>0</v>
      </c>
      <c r="DV10" s="80">
        <f t="shared" si="120"/>
        <v>1</v>
      </c>
      <c r="DW10" s="80" t="str">
        <f t="shared" si="151"/>
        <v xml:space="preserve"> </v>
      </c>
    </row>
    <row r="11" spans="1:127" s="14" customFormat="1" ht="15.75" customHeight="1" outlineLevel="1" x14ac:dyDescent="0.25">
      <c r="A11" s="13">
        <v>5</v>
      </c>
      <c r="B11" s="6" t="s">
        <v>53</v>
      </c>
      <c r="C11" s="19">
        <f t="shared" ref="C11:C16" si="160">J11+AS11</f>
        <v>13160306.619999999</v>
      </c>
      <c r="D11" s="48">
        <v>13160306.619999999</v>
      </c>
      <c r="E11" s="19">
        <f t="shared" ref="E11:E16" si="161">K11+AT11</f>
        <v>16683261.43</v>
      </c>
      <c r="F11" s="48">
        <v>16683261.43</v>
      </c>
      <c r="G11" s="19">
        <f t="shared" ref="G11:G16" si="162">L11+AU11</f>
        <v>14959487.250000002</v>
      </c>
      <c r="H11" s="20">
        <f t="shared" si="101"/>
        <v>1.2676954961403475</v>
      </c>
      <c r="I11" s="20">
        <f t="shared" si="122"/>
        <v>1.1152294962516176</v>
      </c>
      <c r="J11" s="12">
        <f t="shared" ref="J11:L16" si="163">Y11++AI11+O11+AD11+AN11+T11</f>
        <v>12222930</v>
      </c>
      <c r="K11" s="17">
        <f t="shared" si="163"/>
        <v>15857727.65</v>
      </c>
      <c r="L11" s="12">
        <f t="shared" si="163"/>
        <v>14451202.270000001</v>
      </c>
      <c r="M11" s="20">
        <f t="shared" si="102"/>
        <v>1.2973753142658921</v>
      </c>
      <c r="N11" s="20">
        <f t="shared" si="124"/>
        <v>1.097329298540086</v>
      </c>
      <c r="O11" s="24">
        <v>9800000</v>
      </c>
      <c r="P11" s="24">
        <v>13520757.66</v>
      </c>
      <c r="Q11" s="24">
        <v>12243507.560000001</v>
      </c>
      <c r="R11" s="20">
        <f t="shared" si="103"/>
        <v>1.3796691489795918</v>
      </c>
      <c r="S11" s="20">
        <f t="shared" si="125"/>
        <v>1.1043206036947144</v>
      </c>
      <c r="T11" s="24">
        <v>687930</v>
      </c>
      <c r="U11" s="24">
        <v>701149.23</v>
      </c>
      <c r="V11" s="24">
        <v>581596.30000000005</v>
      </c>
      <c r="W11" s="20">
        <f t="shared" si="104"/>
        <v>1.0192159522044393</v>
      </c>
      <c r="X11" s="20">
        <f t="shared" si="126"/>
        <v>1.2055599906670658</v>
      </c>
      <c r="Y11" s="24"/>
      <c r="Z11" s="24"/>
      <c r="AA11" s="24"/>
      <c r="AB11" s="20" t="str">
        <f t="shared" si="105"/>
        <v xml:space="preserve"> </v>
      </c>
      <c r="AC11" s="20" t="str">
        <f t="shared" si="127"/>
        <v xml:space="preserve"> </v>
      </c>
      <c r="AD11" s="24">
        <v>383000</v>
      </c>
      <c r="AE11" s="24">
        <v>302050.15999999997</v>
      </c>
      <c r="AF11" s="24">
        <v>344154.68</v>
      </c>
      <c r="AG11" s="20">
        <f t="shared" si="106"/>
        <v>0.78864271540469966</v>
      </c>
      <c r="AH11" s="20">
        <f t="shared" si="128"/>
        <v>0.877658150689684</v>
      </c>
      <c r="AI11" s="24">
        <v>1352000</v>
      </c>
      <c r="AJ11" s="24">
        <v>1333770.6000000001</v>
      </c>
      <c r="AK11" s="24">
        <v>1281943.73</v>
      </c>
      <c r="AL11" s="20">
        <f t="shared" si="107"/>
        <v>0.98651671597633139</v>
      </c>
      <c r="AM11" s="20">
        <f t="shared" si="129"/>
        <v>1.0404283501585518</v>
      </c>
      <c r="AN11" s="24"/>
      <c r="AO11" s="24"/>
      <c r="AP11" s="24"/>
      <c r="AQ11" s="20" t="str">
        <f>IF(AO11&lt;=0," ",IF(AN11&lt;=0," ",IF(AO11/AN11*100&gt;200,"СВ.200",AO11/AN11)))</f>
        <v xml:space="preserve"> </v>
      </c>
      <c r="AR11" s="20" t="str">
        <f t="shared" si="130"/>
        <v xml:space="preserve"> </v>
      </c>
      <c r="AS11" s="7">
        <f t="shared" ref="AS11:AS12" si="164">AX11+BC11+BH11+BM11+BR11+BW11+CB11+CG11+DA11+DF11+DN11+CV11+DS11</f>
        <v>937376.62</v>
      </c>
      <c r="AT11" s="7">
        <f t="shared" ref="AT11:AT12" si="165">AY11+BD11+BI11+BN11+BS11+BX11+CC11+CH11+DB11+DG11+DO11+CW11+DK11+DT11</f>
        <v>825533.77999999991</v>
      </c>
      <c r="AU11" s="7">
        <f t="shared" ref="AU11" si="166">AZ11+BE11+BJ11+BO11+BT11+BY11+CD11+CI11+DC11+DH11+DP11+CX11+DL11</f>
        <v>508284.98</v>
      </c>
      <c r="AV11" s="20">
        <f t="shared" si="109"/>
        <v>0.88068526821161797</v>
      </c>
      <c r="AW11" s="20">
        <f t="shared" si="131"/>
        <v>1.6241553704774041</v>
      </c>
      <c r="AX11" s="24">
        <v>106000</v>
      </c>
      <c r="AY11" s="24">
        <v>16394.36</v>
      </c>
      <c r="AZ11" s="24">
        <v>41934.47</v>
      </c>
      <c r="BA11" s="20">
        <f t="shared" si="110"/>
        <v>0.15466377358490566</v>
      </c>
      <c r="BB11" s="20">
        <f t="shared" si="132"/>
        <v>0.39095188278282761</v>
      </c>
      <c r="BC11" s="24"/>
      <c r="BD11" s="24"/>
      <c r="BE11" s="24"/>
      <c r="BF11" s="20" t="str">
        <f>IF(BD11&lt;=0," ",IF(BC11&lt;=0," ",IF(BD11/BC11*100&gt;200,"СВ.200",BD11/BC11)))</f>
        <v xml:space="preserve"> </v>
      </c>
      <c r="BG11" s="20" t="str">
        <f>IF(BE11=0," ",IF(BD11/BE11*100&gt;200,"св.200",BD11/BE11))</f>
        <v xml:space="preserve"> </v>
      </c>
      <c r="BH11" s="24">
        <v>142800</v>
      </c>
      <c r="BI11" s="24">
        <v>169412.8</v>
      </c>
      <c r="BJ11" s="24">
        <v>135600</v>
      </c>
      <c r="BK11" s="20">
        <f t="shared" si="111"/>
        <v>1.1863641456582632</v>
      </c>
      <c r="BL11" s="20">
        <f t="shared" si="135"/>
        <v>1.2493569321533922</v>
      </c>
      <c r="BM11" s="24"/>
      <c r="BN11" s="24"/>
      <c r="BO11" s="24"/>
      <c r="BP11" s="20" t="str">
        <f t="shared" si="159"/>
        <v xml:space="preserve"> </v>
      </c>
      <c r="BQ11" s="20" t="str">
        <f t="shared" si="136"/>
        <v xml:space="preserve"> </v>
      </c>
      <c r="BR11" s="24"/>
      <c r="BS11" s="24"/>
      <c r="BT11" s="24"/>
      <c r="BU11" s="20" t="str">
        <f t="shared" si="137"/>
        <v xml:space="preserve"> </v>
      </c>
      <c r="BV11" s="20" t="str">
        <f t="shared" si="113"/>
        <v xml:space="preserve"> </v>
      </c>
      <c r="BW11" s="24">
        <v>515282.5</v>
      </c>
      <c r="BX11" s="24">
        <v>466432.5</v>
      </c>
      <c r="BY11" s="24">
        <v>257119</v>
      </c>
      <c r="BZ11" s="20">
        <f t="shared" si="114"/>
        <v>0.90519763430739453</v>
      </c>
      <c r="CA11" s="20">
        <f t="shared" si="138"/>
        <v>1.8140724722793726</v>
      </c>
      <c r="CB11" s="24"/>
      <c r="CC11" s="24"/>
      <c r="CD11" s="24"/>
      <c r="CE11" s="20" t="str">
        <f t="shared" si="115"/>
        <v xml:space="preserve"> </v>
      </c>
      <c r="CF11" s="20" t="str">
        <f t="shared" si="139"/>
        <v xml:space="preserve"> </v>
      </c>
      <c r="CG11" s="19">
        <f t="shared" ref="CG11:CI15" si="167">CL11+CQ11</f>
        <v>106203.71</v>
      </c>
      <c r="CH11" s="19">
        <f t="shared" si="167"/>
        <v>106203.71</v>
      </c>
      <c r="CI11" s="19">
        <f t="shared" si="167"/>
        <v>36668.559999999998</v>
      </c>
      <c r="CJ11" s="20">
        <f t="shared" si="140"/>
        <v>1</v>
      </c>
      <c r="CK11" s="20" t="str">
        <f t="shared" si="156"/>
        <v>св.200</v>
      </c>
      <c r="CL11" s="24">
        <v>106203.71</v>
      </c>
      <c r="CM11" s="24">
        <v>106203.71</v>
      </c>
      <c r="CN11" s="24">
        <v>36668.559999999998</v>
      </c>
      <c r="CO11" s="20">
        <f t="shared" si="141"/>
        <v>1</v>
      </c>
      <c r="CP11" s="20" t="str">
        <f t="shared" si="142"/>
        <v>св.200</v>
      </c>
      <c r="CQ11" s="24"/>
      <c r="CR11" s="24"/>
      <c r="CS11" s="24"/>
      <c r="CT11" s="20" t="str">
        <f t="shared" si="143"/>
        <v xml:space="preserve"> </v>
      </c>
      <c r="CU11" s="20" t="str">
        <f t="shared" si="144"/>
        <v xml:space="preserve"> </v>
      </c>
      <c r="CV11" s="24"/>
      <c r="CW11" s="24"/>
      <c r="CX11" s="24"/>
      <c r="CY11" s="20" t="str">
        <f t="shared" si="145"/>
        <v xml:space="preserve"> </v>
      </c>
      <c r="CZ11" s="20" t="str">
        <f t="shared" si="146"/>
        <v xml:space="preserve"> </v>
      </c>
      <c r="DA11" s="24"/>
      <c r="DB11" s="24"/>
      <c r="DC11" s="24"/>
      <c r="DD11" s="20" t="str">
        <f t="shared" si="117"/>
        <v xml:space="preserve"> </v>
      </c>
      <c r="DE11" s="20" t="str">
        <f t="shared" si="147"/>
        <v xml:space="preserve"> </v>
      </c>
      <c r="DF11" s="24">
        <v>67090.41</v>
      </c>
      <c r="DG11" s="24">
        <v>67090.41</v>
      </c>
      <c r="DH11" s="24">
        <v>36962.949999999997</v>
      </c>
      <c r="DI11" s="20">
        <f t="shared" si="118"/>
        <v>1</v>
      </c>
      <c r="DJ11" s="20">
        <f t="shared" si="148"/>
        <v>1.8150718489730935</v>
      </c>
      <c r="DK11" s="24"/>
      <c r="DL11" s="24"/>
      <c r="DM11" s="20" t="str">
        <f t="shared" si="149"/>
        <v xml:space="preserve"> </v>
      </c>
      <c r="DN11" s="24"/>
      <c r="DO11" s="24"/>
      <c r="DP11" s="24"/>
      <c r="DQ11" s="20" t="str">
        <f t="shared" si="119"/>
        <v xml:space="preserve"> </v>
      </c>
      <c r="DR11" s="20" t="str">
        <f t="shared" si="150"/>
        <v xml:space="preserve"> </v>
      </c>
      <c r="DS11" s="44"/>
      <c r="DT11" s="44"/>
      <c r="DU11" s="24"/>
      <c r="DV11" s="20" t="str">
        <f t="shared" si="120"/>
        <v xml:space="preserve"> </v>
      </c>
      <c r="DW11" s="20" t="str">
        <f t="shared" si="151"/>
        <v xml:space="preserve"> </v>
      </c>
    </row>
    <row r="12" spans="1:127" s="14" customFormat="1" ht="15.75" customHeight="1" outlineLevel="1" x14ac:dyDescent="0.25">
      <c r="A12" s="13">
        <v>6</v>
      </c>
      <c r="B12" s="6" t="s">
        <v>87</v>
      </c>
      <c r="C12" s="19">
        <f t="shared" si="160"/>
        <v>5911270.96</v>
      </c>
      <c r="D12" s="48">
        <v>5911270.96</v>
      </c>
      <c r="E12" s="19">
        <f t="shared" si="161"/>
        <v>5297569.99</v>
      </c>
      <c r="F12" s="48">
        <v>5297569.99</v>
      </c>
      <c r="G12" s="19">
        <f t="shared" si="162"/>
        <v>5878087.7999999998</v>
      </c>
      <c r="H12" s="20">
        <f t="shared" si="101"/>
        <v>0.89618121480934454</v>
      </c>
      <c r="I12" s="20">
        <f t="shared" si="122"/>
        <v>0.90124036425587251</v>
      </c>
      <c r="J12" s="12">
        <f t="shared" si="163"/>
        <v>5477462.0499999998</v>
      </c>
      <c r="K12" s="17">
        <f t="shared" si="163"/>
        <v>4903671.6100000003</v>
      </c>
      <c r="L12" s="12">
        <f t="shared" si="163"/>
        <v>5586818</v>
      </c>
      <c r="M12" s="20">
        <f t="shared" si="102"/>
        <v>0.89524520028395271</v>
      </c>
      <c r="N12" s="20">
        <f t="shared" si="124"/>
        <v>0.87772173892186933</v>
      </c>
      <c r="O12" s="24">
        <v>3659771.71</v>
      </c>
      <c r="P12" s="24">
        <v>3119892.82</v>
      </c>
      <c r="Q12" s="24">
        <v>3683593.97</v>
      </c>
      <c r="R12" s="20">
        <f t="shared" si="103"/>
        <v>0.85248290527935688</v>
      </c>
      <c r="S12" s="20">
        <f t="shared" si="125"/>
        <v>0.84696979238458237</v>
      </c>
      <c r="T12" s="24">
        <v>620520</v>
      </c>
      <c r="U12" s="24">
        <v>615134.65</v>
      </c>
      <c r="V12" s="24">
        <v>510774.58</v>
      </c>
      <c r="W12" s="20">
        <f t="shared" si="104"/>
        <v>0.99132123058080324</v>
      </c>
      <c r="X12" s="20">
        <f t="shared" si="126"/>
        <v>1.204317274363967</v>
      </c>
      <c r="Y12" s="24"/>
      <c r="Z12" s="24"/>
      <c r="AA12" s="24"/>
      <c r="AB12" s="20" t="str">
        <f t="shared" si="105"/>
        <v xml:space="preserve"> </v>
      </c>
      <c r="AC12" s="20" t="str">
        <f t="shared" si="127"/>
        <v xml:space="preserve"> </v>
      </c>
      <c r="AD12" s="24">
        <v>226000</v>
      </c>
      <c r="AE12" s="24">
        <v>226361.07</v>
      </c>
      <c r="AF12" s="24">
        <v>190649.77</v>
      </c>
      <c r="AG12" s="20">
        <f t="shared" si="106"/>
        <v>1.0015976548672567</v>
      </c>
      <c r="AH12" s="20">
        <f t="shared" si="128"/>
        <v>1.1873136274961151</v>
      </c>
      <c r="AI12" s="24">
        <v>971170.34</v>
      </c>
      <c r="AJ12" s="24">
        <v>942283.07</v>
      </c>
      <c r="AK12" s="24">
        <v>1201799.6799999999</v>
      </c>
      <c r="AL12" s="20">
        <f t="shared" si="107"/>
        <v>0.97025519745588606</v>
      </c>
      <c r="AM12" s="20">
        <f t="shared" si="129"/>
        <v>0.78406001073323639</v>
      </c>
      <c r="AN12" s="24"/>
      <c r="AO12" s="24"/>
      <c r="AP12" s="24"/>
      <c r="AQ12" s="20" t="str">
        <f>IF(AO12&lt;=0," ",IF(AN12&lt;=0," ",IF(AO12/AN12*100&gt;200,"СВ.200",AO12/AN12)))</f>
        <v xml:space="preserve"> </v>
      </c>
      <c r="AR12" s="20" t="str">
        <f t="shared" si="130"/>
        <v xml:space="preserve"> </v>
      </c>
      <c r="AS12" s="7">
        <f t="shared" si="164"/>
        <v>433808.91</v>
      </c>
      <c r="AT12" s="7">
        <f t="shared" si="165"/>
        <v>393898.37999999995</v>
      </c>
      <c r="AU12" s="7">
        <f t="shared" ref="AU12:AU16" si="168">AZ12+BE12+BJ12+BO12+BT12+BY12+CD12+CI12+DC12+DH12+DP12+CX12+DL12</f>
        <v>291269.8</v>
      </c>
      <c r="AV12" s="20">
        <f t="shared" si="109"/>
        <v>0.90799974578668741</v>
      </c>
      <c r="AW12" s="20">
        <f t="shared" si="131"/>
        <v>1.3523488531938428</v>
      </c>
      <c r="AX12" s="24">
        <v>36000</v>
      </c>
      <c r="AY12" s="24">
        <v>35770.339999999997</v>
      </c>
      <c r="AZ12" s="24">
        <v>18335.7</v>
      </c>
      <c r="BA12" s="20">
        <f t="shared" si="110"/>
        <v>0.99362055555555551</v>
      </c>
      <c r="BB12" s="20">
        <f t="shared" si="132"/>
        <v>1.9508576165622253</v>
      </c>
      <c r="BC12" s="24"/>
      <c r="BD12" s="24"/>
      <c r="BE12" s="24"/>
      <c r="BF12" s="20" t="str">
        <f t="shared" si="133"/>
        <v xml:space="preserve"> </v>
      </c>
      <c r="BG12" s="20" t="str">
        <f t="shared" si="134"/>
        <v xml:space="preserve"> </v>
      </c>
      <c r="BH12" s="24"/>
      <c r="BI12" s="24"/>
      <c r="BJ12" s="24"/>
      <c r="BK12" s="20" t="str">
        <f t="shared" si="111"/>
        <v xml:space="preserve"> </v>
      </c>
      <c r="BL12" s="20" t="str">
        <f>IF(BI12=0," ",IF(BI12/BJ12*100&gt;200,"св.200",BI12/BJ12))</f>
        <v xml:space="preserve"> </v>
      </c>
      <c r="BM12" s="24">
        <v>190500</v>
      </c>
      <c r="BN12" s="24">
        <v>190337.15</v>
      </c>
      <c r="BO12" s="24">
        <v>159405.45000000001</v>
      </c>
      <c r="BP12" s="20">
        <f t="shared" si="159"/>
        <v>0.99914514435695534</v>
      </c>
      <c r="BQ12" s="20">
        <f t="shared" si="136"/>
        <v>1.1940441810490168</v>
      </c>
      <c r="BR12" s="24"/>
      <c r="BS12" s="24"/>
      <c r="BT12" s="24"/>
      <c r="BU12" s="20" t="str">
        <f t="shared" si="112"/>
        <v xml:space="preserve"> </v>
      </c>
      <c r="BV12" s="20" t="str">
        <f t="shared" ref="BV12:BV63" si="169">IF(BT12=0," ",IF(BS12/BT12*100&gt;200,"св.200",BS12/BT12))</f>
        <v xml:space="preserve"> </v>
      </c>
      <c r="BW12" s="24">
        <v>15000</v>
      </c>
      <c r="BX12" s="24">
        <v>5168.2299999999996</v>
      </c>
      <c r="BY12" s="24">
        <v>48308.11</v>
      </c>
      <c r="BZ12" s="20">
        <f t="shared" si="114"/>
        <v>0.34454866666666661</v>
      </c>
      <c r="CA12" s="20">
        <f t="shared" si="138"/>
        <v>0.10698472782313362</v>
      </c>
      <c r="CB12" s="24">
        <v>58625.25</v>
      </c>
      <c r="CC12" s="24">
        <v>58625.25</v>
      </c>
      <c r="CD12" s="24"/>
      <c r="CE12" s="20">
        <f t="shared" si="115"/>
        <v>1</v>
      </c>
      <c r="CF12" s="20" t="str">
        <f t="shared" si="139"/>
        <v xml:space="preserve"> </v>
      </c>
      <c r="CG12" s="19">
        <f t="shared" si="167"/>
        <v>41000</v>
      </c>
      <c r="CH12" s="19">
        <f t="shared" si="167"/>
        <v>11313.75</v>
      </c>
      <c r="CI12" s="19">
        <f t="shared" si="167"/>
        <v>65220.54</v>
      </c>
      <c r="CJ12" s="20">
        <f t="shared" si="140"/>
        <v>0.27594512195121951</v>
      </c>
      <c r="CK12" s="20">
        <f t="shared" si="156"/>
        <v>0.17346912491064931</v>
      </c>
      <c r="CL12" s="24">
        <v>41000</v>
      </c>
      <c r="CM12" s="24">
        <v>11313.75</v>
      </c>
      <c r="CN12" s="24">
        <v>65220.54</v>
      </c>
      <c r="CO12" s="20">
        <f t="shared" si="141"/>
        <v>0.27594512195121951</v>
      </c>
      <c r="CP12" s="20">
        <f t="shared" si="142"/>
        <v>0.17346912491064931</v>
      </c>
      <c r="CQ12" s="24"/>
      <c r="CR12" s="24"/>
      <c r="CS12" s="24"/>
      <c r="CT12" s="20" t="str">
        <f t="shared" si="143"/>
        <v xml:space="preserve"> </v>
      </c>
      <c r="CU12" s="20" t="str">
        <f t="shared" si="144"/>
        <v xml:space="preserve"> </v>
      </c>
      <c r="CV12" s="24"/>
      <c r="CW12" s="24"/>
      <c r="CX12" s="24"/>
      <c r="CY12" s="20" t="str">
        <f t="shared" si="145"/>
        <v xml:space="preserve"> </v>
      </c>
      <c r="CZ12" s="20" t="str">
        <f t="shared" si="146"/>
        <v xml:space="preserve"> </v>
      </c>
      <c r="DA12" s="24"/>
      <c r="DB12" s="24"/>
      <c r="DC12" s="24"/>
      <c r="DD12" s="20" t="str">
        <f t="shared" si="117"/>
        <v xml:space="preserve"> </v>
      </c>
      <c r="DE12" s="20" t="str">
        <f t="shared" si="147"/>
        <v xml:space="preserve"> </v>
      </c>
      <c r="DF12" s="24">
        <v>26829.66</v>
      </c>
      <c r="DG12" s="24">
        <v>26829.66</v>
      </c>
      <c r="DH12" s="24"/>
      <c r="DI12" s="20">
        <f t="shared" si="118"/>
        <v>1</v>
      </c>
      <c r="DJ12" s="20" t="str">
        <f t="shared" si="148"/>
        <v xml:space="preserve"> </v>
      </c>
      <c r="DK12" s="24"/>
      <c r="DL12" s="24"/>
      <c r="DM12" s="20" t="str">
        <f t="shared" si="149"/>
        <v xml:space="preserve"> </v>
      </c>
      <c r="DN12" s="24">
        <v>65854</v>
      </c>
      <c r="DO12" s="24">
        <v>65854</v>
      </c>
      <c r="DP12" s="24"/>
      <c r="DQ12" s="20">
        <f t="shared" si="119"/>
        <v>1</v>
      </c>
      <c r="DR12" s="20" t="str">
        <f t="shared" si="150"/>
        <v xml:space="preserve"> </v>
      </c>
      <c r="DS12" s="44"/>
      <c r="DT12" s="44"/>
      <c r="DU12" s="24"/>
      <c r="DV12" s="20" t="str">
        <f t="shared" si="120"/>
        <v xml:space="preserve"> </v>
      </c>
      <c r="DW12" s="20" t="str">
        <f t="shared" si="151"/>
        <v xml:space="preserve"> </v>
      </c>
    </row>
    <row r="13" spans="1:127" s="14" customFormat="1" ht="15.75" customHeight="1" outlineLevel="1" x14ac:dyDescent="0.25">
      <c r="A13" s="13">
        <v>7</v>
      </c>
      <c r="B13" s="55" t="s">
        <v>70</v>
      </c>
      <c r="C13" s="56">
        <f t="shared" si="160"/>
        <v>13473058.5</v>
      </c>
      <c r="D13" s="57">
        <v>13473058.5</v>
      </c>
      <c r="E13" s="56">
        <f t="shared" si="161"/>
        <v>14333361.640000002</v>
      </c>
      <c r="F13" s="57">
        <v>14333361.640000001</v>
      </c>
      <c r="G13" s="19">
        <f t="shared" si="162"/>
        <v>12596496.369999999</v>
      </c>
      <c r="H13" s="20">
        <f t="shared" si="101"/>
        <v>1.0638535889976284</v>
      </c>
      <c r="I13" s="20">
        <f t="shared" si="122"/>
        <v>1.1378847910548004</v>
      </c>
      <c r="J13" s="12">
        <f t="shared" si="163"/>
        <v>12530268.5</v>
      </c>
      <c r="K13" s="17">
        <f t="shared" si="163"/>
        <v>13556226.260000002</v>
      </c>
      <c r="L13" s="12">
        <f t="shared" si="163"/>
        <v>11962477.289999999</v>
      </c>
      <c r="M13" s="20">
        <f t="shared" si="102"/>
        <v>1.0818783540033481</v>
      </c>
      <c r="N13" s="20">
        <f t="shared" si="124"/>
        <v>1.133229006949279</v>
      </c>
      <c r="O13" s="24">
        <v>9095600</v>
      </c>
      <c r="P13" s="24">
        <v>10642646.800000001</v>
      </c>
      <c r="Q13" s="24">
        <v>8704719.0899999999</v>
      </c>
      <c r="R13" s="20">
        <f t="shared" si="103"/>
        <v>1.1700873829104184</v>
      </c>
      <c r="S13" s="20">
        <f t="shared" si="125"/>
        <v>1.222629551851512</v>
      </c>
      <c r="T13" s="24">
        <v>606090</v>
      </c>
      <c r="U13" s="24">
        <v>617741.14</v>
      </c>
      <c r="V13" s="24">
        <v>512920.7</v>
      </c>
      <c r="W13" s="20">
        <f t="shared" si="104"/>
        <v>1.0192234486627398</v>
      </c>
      <c r="X13" s="20">
        <f t="shared" si="126"/>
        <v>1.2043599332216461</v>
      </c>
      <c r="Y13" s="24">
        <v>8578.5</v>
      </c>
      <c r="Z13" s="24">
        <v>8578.5</v>
      </c>
      <c r="AA13" s="24">
        <v>-113.89</v>
      </c>
      <c r="AB13" s="20">
        <f t="shared" si="105"/>
        <v>1</v>
      </c>
      <c r="AC13" s="20">
        <f t="shared" si="127"/>
        <v>-75.322679778733871</v>
      </c>
      <c r="AD13" s="24">
        <v>350000</v>
      </c>
      <c r="AE13" s="24">
        <v>334756.92</v>
      </c>
      <c r="AF13" s="24">
        <v>344120.77</v>
      </c>
      <c r="AG13" s="20">
        <f t="shared" si="106"/>
        <v>0.95644834285714286</v>
      </c>
      <c r="AH13" s="20">
        <f t="shared" si="128"/>
        <v>0.9727890589109166</v>
      </c>
      <c r="AI13" s="24">
        <v>2470000</v>
      </c>
      <c r="AJ13" s="24">
        <v>1952502.9</v>
      </c>
      <c r="AK13" s="24">
        <v>2400830.62</v>
      </c>
      <c r="AL13" s="20">
        <f t="shared" si="107"/>
        <v>0.79048700404858296</v>
      </c>
      <c r="AM13" s="20">
        <f t="shared" si="129"/>
        <v>0.81326141200248425</v>
      </c>
      <c r="AN13" s="24"/>
      <c r="AO13" s="24"/>
      <c r="AP13" s="24"/>
      <c r="AQ13" s="20" t="str">
        <f t="shared" ref="AQ13:AQ16" si="170">IF(AO13&lt;=0," ",IF(AN13&lt;=0," ",IF(AO13/AN13*100&gt;200,"СВ.200",AO13/AN13)))</f>
        <v xml:space="preserve"> </v>
      </c>
      <c r="AR13" s="20" t="str">
        <f t="shared" si="130"/>
        <v xml:space="preserve"> </v>
      </c>
      <c r="AS13" s="7">
        <f>AX13+BC13+BH13+BM13+BR13+BW13+CB13+CG13+DA13+DF13+DN13+CV13+DS13</f>
        <v>942790</v>
      </c>
      <c r="AT13" s="7">
        <f>AY13+BD13+BI13+BN13+BS13+BX13+CC13+CH13+DB13+DG13+DO13+CW13+DK13+DT13</f>
        <v>777135.38</v>
      </c>
      <c r="AU13" s="7">
        <f t="shared" si="168"/>
        <v>634019.07999999996</v>
      </c>
      <c r="AV13" s="20">
        <f t="shared" si="109"/>
        <v>0.82429319360621134</v>
      </c>
      <c r="AW13" s="20">
        <f t="shared" si="131"/>
        <v>1.2257286957357814</v>
      </c>
      <c r="AX13" s="24">
        <v>231100</v>
      </c>
      <c r="AY13" s="24">
        <v>38675.910000000003</v>
      </c>
      <c r="AZ13" s="24">
        <v>420166.40000000002</v>
      </c>
      <c r="BA13" s="20">
        <f t="shared" si="110"/>
        <v>0.16735573344872351</v>
      </c>
      <c r="BB13" s="20">
        <f t="shared" si="132"/>
        <v>9.2049031050555216E-2</v>
      </c>
      <c r="BC13" s="24"/>
      <c r="BD13" s="24"/>
      <c r="BE13" s="24"/>
      <c r="BF13" s="20" t="str">
        <f>IF(BD13&lt;=0," ",IF(BC13&lt;=0," ",IF(BD13/BC13*100&gt;200,"СВ.200",BD13/BC13)))</f>
        <v xml:space="preserve"> </v>
      </c>
      <c r="BG13" s="20" t="str">
        <f>IF(BE13=0," ",IF(BD13/BE13*100&gt;200,"св.200",BD13/BE13))</f>
        <v xml:space="preserve"> </v>
      </c>
      <c r="BH13" s="24"/>
      <c r="BI13" s="24"/>
      <c r="BJ13" s="24"/>
      <c r="BK13" s="20" t="str">
        <f t="shared" si="111"/>
        <v xml:space="preserve"> </v>
      </c>
      <c r="BL13" s="20" t="str">
        <f>IF(BI13=0," ",IF(BI13/BJ13*100&gt;200,"св.200",BI13/BJ13))</f>
        <v xml:space="preserve"> </v>
      </c>
      <c r="BM13" s="24">
        <v>200000</v>
      </c>
      <c r="BN13" s="24">
        <v>240104.38</v>
      </c>
      <c r="BO13" s="24">
        <v>199933.32</v>
      </c>
      <c r="BP13" s="20">
        <f t="shared" si="159"/>
        <v>1.2005219</v>
      </c>
      <c r="BQ13" s="20">
        <f t="shared" si="136"/>
        <v>1.2009222874906493</v>
      </c>
      <c r="BR13" s="24"/>
      <c r="BS13" s="24"/>
      <c r="BT13" s="24"/>
      <c r="BU13" s="20" t="str">
        <f t="shared" si="112"/>
        <v xml:space="preserve"> </v>
      </c>
      <c r="BV13" s="20" t="str">
        <f t="shared" si="169"/>
        <v xml:space="preserve"> </v>
      </c>
      <c r="BW13" s="24">
        <v>20000</v>
      </c>
      <c r="BX13" s="24">
        <v>18471.189999999999</v>
      </c>
      <c r="BY13" s="24"/>
      <c r="BZ13" s="20">
        <f t="shared" si="114"/>
        <v>0.92355949999999998</v>
      </c>
      <c r="CA13" s="20" t="str">
        <f t="shared" si="138"/>
        <v xml:space="preserve"> </v>
      </c>
      <c r="CB13" s="24">
        <v>200000</v>
      </c>
      <c r="CC13" s="24">
        <v>208333.34</v>
      </c>
      <c r="CD13" s="24"/>
      <c r="CE13" s="20">
        <f t="shared" si="115"/>
        <v>1.0416666999999999</v>
      </c>
      <c r="CF13" s="20" t="str">
        <f t="shared" si="139"/>
        <v xml:space="preserve"> </v>
      </c>
      <c r="CG13" s="19">
        <f t="shared" si="167"/>
        <v>102000</v>
      </c>
      <c r="CH13" s="19">
        <f t="shared" si="167"/>
        <v>77747.09</v>
      </c>
      <c r="CI13" s="19">
        <f t="shared" si="167"/>
        <v>13122.34</v>
      </c>
      <c r="CJ13" s="20">
        <f t="shared" si="140"/>
        <v>0.76222637254901959</v>
      </c>
      <c r="CK13" s="20" t="str">
        <f t="shared" si="156"/>
        <v>св.200</v>
      </c>
      <c r="CL13" s="24">
        <v>102000</v>
      </c>
      <c r="CM13" s="24">
        <v>77747.09</v>
      </c>
      <c r="CN13" s="24">
        <v>13122.34</v>
      </c>
      <c r="CO13" s="20">
        <f t="shared" si="141"/>
        <v>0.76222637254901959</v>
      </c>
      <c r="CP13" s="20" t="str">
        <f t="shared" si="142"/>
        <v>св.200</v>
      </c>
      <c r="CQ13" s="24"/>
      <c r="CR13" s="24"/>
      <c r="CS13" s="24"/>
      <c r="CT13" s="20" t="str">
        <f t="shared" si="143"/>
        <v xml:space="preserve"> </v>
      </c>
      <c r="CU13" s="20" t="str">
        <f t="shared" si="144"/>
        <v xml:space="preserve"> </v>
      </c>
      <c r="CV13" s="24"/>
      <c r="CW13" s="24"/>
      <c r="CX13" s="24"/>
      <c r="CY13" s="20" t="str">
        <f t="shared" si="145"/>
        <v xml:space="preserve"> </v>
      </c>
      <c r="CZ13" s="20" t="str">
        <f t="shared" si="146"/>
        <v xml:space="preserve"> </v>
      </c>
      <c r="DA13" s="24"/>
      <c r="DB13" s="24"/>
      <c r="DC13" s="24"/>
      <c r="DD13" s="20" t="str">
        <f t="shared" si="117"/>
        <v xml:space="preserve"> </v>
      </c>
      <c r="DE13" s="20" t="str">
        <f t="shared" si="147"/>
        <v xml:space="preserve"> </v>
      </c>
      <c r="DF13" s="24">
        <v>144400</v>
      </c>
      <c r="DG13" s="24">
        <v>148513.47</v>
      </c>
      <c r="DH13" s="24">
        <v>797.02</v>
      </c>
      <c r="DI13" s="20">
        <f t="shared" si="118"/>
        <v>1.0284866343490304</v>
      </c>
      <c r="DJ13" s="20" t="str">
        <f t="shared" si="148"/>
        <v>св.200</v>
      </c>
      <c r="DK13" s="24"/>
      <c r="DL13" s="24"/>
      <c r="DM13" s="20" t="str">
        <f t="shared" si="149"/>
        <v xml:space="preserve"> </v>
      </c>
      <c r="DN13" s="24"/>
      <c r="DO13" s="24"/>
      <c r="DP13" s="24"/>
      <c r="DQ13" s="20" t="str">
        <f t="shared" si="119"/>
        <v xml:space="preserve"> </v>
      </c>
      <c r="DR13" s="20" t="str">
        <f t="shared" si="150"/>
        <v xml:space="preserve"> </v>
      </c>
      <c r="DS13" s="44">
        <v>45290</v>
      </c>
      <c r="DT13" s="44">
        <v>45290</v>
      </c>
      <c r="DU13" s="24"/>
      <c r="DV13" s="20">
        <f t="shared" si="120"/>
        <v>1</v>
      </c>
      <c r="DW13" s="20" t="str">
        <f t="shared" si="151"/>
        <v xml:space="preserve"> </v>
      </c>
    </row>
    <row r="14" spans="1:127" s="14" customFormat="1" ht="14.25" customHeight="1" outlineLevel="1" x14ac:dyDescent="0.25">
      <c r="A14" s="13">
        <v>8</v>
      </c>
      <c r="B14" s="55" t="s">
        <v>163</v>
      </c>
      <c r="C14" s="56">
        <f t="shared" si="160"/>
        <v>1893259.1600000001</v>
      </c>
      <c r="D14" s="57">
        <v>1893259.16</v>
      </c>
      <c r="E14" s="56">
        <f t="shared" si="161"/>
        <v>1797005.23</v>
      </c>
      <c r="F14" s="57">
        <v>1797005.23</v>
      </c>
      <c r="G14" s="19">
        <f t="shared" si="162"/>
        <v>1531111.54</v>
      </c>
      <c r="H14" s="20">
        <f t="shared" si="101"/>
        <v>0.94915966496631121</v>
      </c>
      <c r="I14" s="20">
        <f t="shared" si="122"/>
        <v>1.1736605616596685</v>
      </c>
      <c r="J14" s="12">
        <f t="shared" si="163"/>
        <v>1270000</v>
      </c>
      <c r="K14" s="17">
        <f t="shared" si="163"/>
        <v>1238435.8799999999</v>
      </c>
      <c r="L14" s="12">
        <f t="shared" si="163"/>
        <v>1470051.8</v>
      </c>
      <c r="M14" s="20">
        <f t="shared" si="102"/>
        <v>0.97514636220472428</v>
      </c>
      <c r="N14" s="20">
        <f t="shared" si="124"/>
        <v>0.84244370164371063</v>
      </c>
      <c r="O14" s="24">
        <v>200000</v>
      </c>
      <c r="P14" s="24">
        <v>212819.84</v>
      </c>
      <c r="Q14" s="24">
        <v>204113.94</v>
      </c>
      <c r="R14" s="20">
        <f t="shared" si="103"/>
        <v>1.0640992</v>
      </c>
      <c r="S14" s="20">
        <f t="shared" si="125"/>
        <v>1.0426521579074903</v>
      </c>
      <c r="T14" s="24"/>
      <c r="U14" s="24"/>
      <c r="V14" s="24"/>
      <c r="W14" s="20" t="str">
        <f t="shared" si="104"/>
        <v xml:space="preserve"> </v>
      </c>
      <c r="X14" s="20" t="str">
        <f t="shared" ref="X14:X16" si="171">IF(U14=0," ",IF(U14/V14*100&gt;200,"св.200",U14/V14))</f>
        <v xml:space="preserve"> </v>
      </c>
      <c r="Y14" s="24"/>
      <c r="Z14" s="24">
        <v>-9920.68</v>
      </c>
      <c r="AA14" s="24">
        <v>9952.09</v>
      </c>
      <c r="AB14" s="20" t="str">
        <f t="shared" si="105"/>
        <v xml:space="preserve"> </v>
      </c>
      <c r="AC14" s="20">
        <f t="shared" si="127"/>
        <v>-0.99684387902440597</v>
      </c>
      <c r="AD14" s="24">
        <v>240000</v>
      </c>
      <c r="AE14" s="24">
        <v>233029.45</v>
      </c>
      <c r="AF14" s="24">
        <v>233984.47</v>
      </c>
      <c r="AG14" s="20">
        <f t="shared" si="106"/>
        <v>0.97095604166666671</v>
      </c>
      <c r="AH14" s="20">
        <f t="shared" si="128"/>
        <v>0.99591844706616639</v>
      </c>
      <c r="AI14" s="24">
        <v>830000</v>
      </c>
      <c r="AJ14" s="24">
        <v>802507.27</v>
      </c>
      <c r="AK14" s="24">
        <v>1022001.3</v>
      </c>
      <c r="AL14" s="20">
        <f t="shared" si="107"/>
        <v>0.96687622891566272</v>
      </c>
      <c r="AM14" s="20">
        <f t="shared" si="129"/>
        <v>0.78523116360028111</v>
      </c>
      <c r="AN14" s="24"/>
      <c r="AO14" s="24"/>
      <c r="AP14" s="24"/>
      <c r="AQ14" s="20" t="str">
        <f t="shared" si="170"/>
        <v xml:space="preserve"> </v>
      </c>
      <c r="AR14" s="20" t="str">
        <f t="shared" si="130"/>
        <v xml:space="preserve"> </v>
      </c>
      <c r="AS14" s="7">
        <f t="shared" ref="AS14:AS16" si="172">AX14+BC14+BH14+BM14+BR14+BW14+CB14+CG14+DA14+DF14+DN14+CV14+DS14</f>
        <v>623259.16</v>
      </c>
      <c r="AT14" s="7">
        <f t="shared" ref="AT14:AT16" si="173">AY14+BD14+BI14+BN14+BS14+BX14+CC14+CH14+DB14+DG14+DO14+CW14+DK14+DT14</f>
        <v>558569.35</v>
      </c>
      <c r="AU14" s="7">
        <f t="shared" si="168"/>
        <v>61059.740000000005</v>
      </c>
      <c r="AV14" s="20">
        <f t="shared" si="109"/>
        <v>0.89620720536221232</v>
      </c>
      <c r="AW14" s="20" t="str">
        <f t="shared" si="131"/>
        <v>св.200</v>
      </c>
      <c r="AX14" s="24"/>
      <c r="AY14" s="24"/>
      <c r="AZ14" s="24"/>
      <c r="BA14" s="20" t="str">
        <f t="shared" si="110"/>
        <v xml:space="preserve"> </v>
      </c>
      <c r="BB14" s="20" t="str">
        <f t="shared" si="132"/>
        <v xml:space="preserve"> </v>
      </c>
      <c r="BC14" s="24">
        <v>155886</v>
      </c>
      <c r="BD14" s="24">
        <v>91196.67</v>
      </c>
      <c r="BE14" s="24"/>
      <c r="BF14" s="20">
        <f t="shared" si="133"/>
        <v>0.58502155421269386</v>
      </c>
      <c r="BG14" s="20" t="str">
        <f t="shared" si="134"/>
        <v xml:space="preserve"> </v>
      </c>
      <c r="BH14" s="24">
        <v>29553</v>
      </c>
      <c r="BI14" s="24">
        <v>29552.52</v>
      </c>
      <c r="BJ14" s="24">
        <v>59105.04</v>
      </c>
      <c r="BK14" s="20">
        <f t="shared" si="111"/>
        <v>0.99998375799411232</v>
      </c>
      <c r="BL14" s="20">
        <f t="shared" si="135"/>
        <v>0.5</v>
      </c>
      <c r="BM14" s="24"/>
      <c r="BN14" s="24"/>
      <c r="BO14" s="24"/>
      <c r="BP14" s="20" t="str">
        <f t="shared" si="159"/>
        <v xml:space="preserve"> </v>
      </c>
      <c r="BQ14" s="20" t="str">
        <f t="shared" si="136"/>
        <v xml:space="preserve"> </v>
      </c>
      <c r="BR14" s="24"/>
      <c r="BS14" s="24"/>
      <c r="BT14" s="24"/>
      <c r="BU14" s="20" t="str">
        <f t="shared" si="112"/>
        <v xml:space="preserve"> </v>
      </c>
      <c r="BV14" s="20" t="str">
        <f t="shared" si="169"/>
        <v xml:space="preserve"> </v>
      </c>
      <c r="BW14" s="24"/>
      <c r="BX14" s="24"/>
      <c r="BY14" s="24">
        <v>61.72</v>
      </c>
      <c r="BZ14" s="20" t="str">
        <f t="shared" si="114"/>
        <v xml:space="preserve"> </v>
      </c>
      <c r="CA14" s="20">
        <f t="shared" si="138"/>
        <v>0</v>
      </c>
      <c r="CB14" s="24">
        <v>117000</v>
      </c>
      <c r="CC14" s="24">
        <v>117000</v>
      </c>
      <c r="CD14" s="24"/>
      <c r="CE14" s="20">
        <f t="shared" si="115"/>
        <v>1</v>
      </c>
      <c r="CF14" s="20" t="str">
        <f t="shared" si="139"/>
        <v xml:space="preserve"> </v>
      </c>
      <c r="CG14" s="19">
        <f t="shared" si="167"/>
        <v>243347</v>
      </c>
      <c r="CH14" s="19">
        <f t="shared" si="167"/>
        <v>243347</v>
      </c>
      <c r="CI14" s="19">
        <f t="shared" si="167"/>
        <v>0</v>
      </c>
      <c r="CJ14" s="20">
        <f t="shared" si="140"/>
        <v>1</v>
      </c>
      <c r="CK14" s="20" t="str">
        <f t="shared" si="156"/>
        <v xml:space="preserve"> </v>
      </c>
      <c r="CL14" s="24"/>
      <c r="CM14" s="24"/>
      <c r="CN14" s="24"/>
      <c r="CO14" s="20" t="str">
        <f t="shared" si="141"/>
        <v xml:space="preserve"> </v>
      </c>
      <c r="CP14" s="20" t="str">
        <f t="shared" si="142"/>
        <v xml:space="preserve"> </v>
      </c>
      <c r="CQ14" s="24">
        <v>243347</v>
      </c>
      <c r="CR14" s="24">
        <v>243347</v>
      </c>
      <c r="CS14" s="24"/>
      <c r="CT14" s="20">
        <f t="shared" si="143"/>
        <v>1</v>
      </c>
      <c r="CU14" s="20" t="str">
        <f t="shared" si="144"/>
        <v xml:space="preserve"> </v>
      </c>
      <c r="CV14" s="24"/>
      <c r="CW14" s="24"/>
      <c r="CX14" s="24"/>
      <c r="CY14" s="20" t="str">
        <f t="shared" si="145"/>
        <v xml:space="preserve"> </v>
      </c>
      <c r="CZ14" s="20" t="str">
        <f t="shared" si="146"/>
        <v xml:space="preserve"> </v>
      </c>
      <c r="DA14" s="24"/>
      <c r="DB14" s="24"/>
      <c r="DC14" s="24"/>
      <c r="DD14" s="20" t="str">
        <f t="shared" si="117"/>
        <v xml:space="preserve"> </v>
      </c>
      <c r="DE14" s="20" t="str">
        <f t="shared" si="147"/>
        <v xml:space="preserve"> </v>
      </c>
      <c r="DF14" s="24">
        <v>67473.16</v>
      </c>
      <c r="DG14" s="24">
        <v>67473.16</v>
      </c>
      <c r="DH14" s="24">
        <v>1892.98</v>
      </c>
      <c r="DI14" s="20">
        <f t="shared" si="118"/>
        <v>1</v>
      </c>
      <c r="DJ14" s="20" t="str">
        <f t="shared" si="148"/>
        <v>св.200</v>
      </c>
      <c r="DK14" s="24"/>
      <c r="DL14" s="24"/>
      <c r="DM14" s="20" t="str">
        <f t="shared" si="149"/>
        <v xml:space="preserve"> </v>
      </c>
      <c r="DN14" s="24"/>
      <c r="DO14" s="24"/>
      <c r="DP14" s="24"/>
      <c r="DQ14" s="20" t="str">
        <f t="shared" si="119"/>
        <v xml:space="preserve"> </v>
      </c>
      <c r="DR14" s="20" t="str">
        <f t="shared" si="150"/>
        <v xml:space="preserve"> </v>
      </c>
      <c r="DS14" s="44">
        <v>10000</v>
      </c>
      <c r="DT14" s="44">
        <v>10000</v>
      </c>
      <c r="DU14" s="24"/>
      <c r="DV14" s="20">
        <f t="shared" si="120"/>
        <v>1</v>
      </c>
      <c r="DW14" s="20" t="str">
        <f t="shared" si="151"/>
        <v xml:space="preserve"> </v>
      </c>
    </row>
    <row r="15" spans="1:127" s="14" customFormat="1" ht="15.75" customHeight="1" outlineLevel="1" x14ac:dyDescent="0.25">
      <c r="A15" s="13">
        <v>9</v>
      </c>
      <c r="B15" s="6" t="s">
        <v>34</v>
      </c>
      <c r="C15" s="19">
        <f t="shared" si="160"/>
        <v>906532.98</v>
      </c>
      <c r="D15" s="48">
        <v>906532.98</v>
      </c>
      <c r="E15" s="19">
        <f t="shared" si="161"/>
        <v>936015.95</v>
      </c>
      <c r="F15" s="48">
        <v>936015.95</v>
      </c>
      <c r="G15" s="19">
        <f t="shared" si="162"/>
        <v>1018569.27</v>
      </c>
      <c r="H15" s="20">
        <f t="shared" si="101"/>
        <v>1.0325227770532959</v>
      </c>
      <c r="I15" s="20">
        <f t="shared" si="122"/>
        <v>0.91895168798878046</v>
      </c>
      <c r="J15" s="12">
        <f t="shared" si="163"/>
        <v>653992.98</v>
      </c>
      <c r="K15" s="17">
        <f t="shared" si="163"/>
        <v>644658.93999999994</v>
      </c>
      <c r="L15" s="12">
        <f t="shared" si="163"/>
        <v>902819.63</v>
      </c>
      <c r="M15" s="20">
        <f t="shared" si="102"/>
        <v>0.98572761438509626</v>
      </c>
      <c r="N15" s="20">
        <f t="shared" si="124"/>
        <v>0.71405064597454526</v>
      </c>
      <c r="O15" s="24">
        <v>95792.98</v>
      </c>
      <c r="P15" s="24">
        <v>150408.34</v>
      </c>
      <c r="Q15" s="24">
        <v>115326.66</v>
      </c>
      <c r="R15" s="20">
        <f t="shared" si="103"/>
        <v>1.5701394820372014</v>
      </c>
      <c r="S15" s="20">
        <f t="shared" si="125"/>
        <v>1.3041940172376447</v>
      </c>
      <c r="T15" s="24"/>
      <c r="U15" s="24"/>
      <c r="V15" s="24"/>
      <c r="W15" s="20" t="str">
        <f t="shared" si="104"/>
        <v xml:space="preserve"> </v>
      </c>
      <c r="X15" s="20" t="str">
        <f t="shared" si="171"/>
        <v xml:space="preserve"> </v>
      </c>
      <c r="Y15" s="24"/>
      <c r="Z15" s="24">
        <v>29.29</v>
      </c>
      <c r="AA15" s="24">
        <v>2016</v>
      </c>
      <c r="AB15" s="20" t="str">
        <f t="shared" si="105"/>
        <v xml:space="preserve"> </v>
      </c>
      <c r="AC15" s="20">
        <f>IF(AA15=0," ",IF(Z15/AA15*100&gt;200,"св.200",Z15/AA15))</f>
        <v>1.4528769841269841E-2</v>
      </c>
      <c r="AD15" s="24">
        <v>36000</v>
      </c>
      <c r="AE15" s="24">
        <v>36457.949999999997</v>
      </c>
      <c r="AF15" s="24">
        <v>62618.87</v>
      </c>
      <c r="AG15" s="20">
        <f t="shared" si="106"/>
        <v>1.0127208333333333</v>
      </c>
      <c r="AH15" s="20">
        <f t="shared" si="128"/>
        <v>0.58221986439550877</v>
      </c>
      <c r="AI15" s="24">
        <v>522200</v>
      </c>
      <c r="AJ15" s="24">
        <v>457763.36</v>
      </c>
      <c r="AK15" s="24">
        <v>722858.1</v>
      </c>
      <c r="AL15" s="20">
        <f t="shared" si="107"/>
        <v>0.87660543852929906</v>
      </c>
      <c r="AM15" s="20">
        <f t="shared" si="129"/>
        <v>0.63326863183797766</v>
      </c>
      <c r="AN15" s="24"/>
      <c r="AO15" s="24"/>
      <c r="AP15" s="24"/>
      <c r="AQ15" s="20" t="str">
        <f t="shared" si="170"/>
        <v xml:space="preserve"> </v>
      </c>
      <c r="AR15" s="20" t="str">
        <f t="shared" si="130"/>
        <v xml:space="preserve"> </v>
      </c>
      <c r="AS15" s="7">
        <f t="shared" si="172"/>
        <v>252540</v>
      </c>
      <c r="AT15" s="7">
        <f t="shared" si="173"/>
        <v>291357.01</v>
      </c>
      <c r="AU15" s="7">
        <f t="shared" si="168"/>
        <v>115749.64</v>
      </c>
      <c r="AV15" s="20">
        <f t="shared" si="109"/>
        <v>1.1537063831472243</v>
      </c>
      <c r="AW15" s="20" t="str">
        <f t="shared" si="131"/>
        <v>св.200</v>
      </c>
      <c r="AX15" s="24"/>
      <c r="AY15" s="24"/>
      <c r="AZ15" s="24"/>
      <c r="BA15" s="20" t="str">
        <f t="shared" si="110"/>
        <v xml:space="preserve"> </v>
      </c>
      <c r="BB15" s="20" t="str">
        <f t="shared" si="132"/>
        <v xml:space="preserve"> </v>
      </c>
      <c r="BC15" s="24"/>
      <c r="BD15" s="24"/>
      <c r="BE15" s="24"/>
      <c r="BF15" s="20" t="str">
        <f t="shared" si="133"/>
        <v xml:space="preserve"> </v>
      </c>
      <c r="BG15" s="20" t="str">
        <f t="shared" si="134"/>
        <v xml:space="preserve"> </v>
      </c>
      <c r="BH15" s="24">
        <v>15750</v>
      </c>
      <c r="BI15" s="24">
        <v>16052.85</v>
      </c>
      <c r="BJ15" s="24">
        <v>15749.64</v>
      </c>
      <c r="BK15" s="20">
        <f t="shared" si="111"/>
        <v>1.0192285714285714</v>
      </c>
      <c r="BL15" s="20">
        <f t="shared" si="135"/>
        <v>1.0192518686141399</v>
      </c>
      <c r="BM15" s="24"/>
      <c r="BN15" s="24"/>
      <c r="BO15" s="24"/>
      <c r="BP15" s="20" t="str">
        <f t="shared" si="159"/>
        <v xml:space="preserve"> </v>
      </c>
      <c r="BQ15" s="20" t="str">
        <f t="shared" si="136"/>
        <v xml:space="preserve"> </v>
      </c>
      <c r="BR15" s="24"/>
      <c r="BS15" s="24"/>
      <c r="BT15" s="24"/>
      <c r="BU15" s="20" t="str">
        <f t="shared" si="112"/>
        <v xml:space="preserve"> </v>
      </c>
      <c r="BV15" s="20" t="str">
        <f t="shared" si="169"/>
        <v xml:space="preserve"> </v>
      </c>
      <c r="BW15" s="24">
        <v>135800</v>
      </c>
      <c r="BX15" s="24">
        <v>135798.04999999999</v>
      </c>
      <c r="BY15" s="24">
        <v>100000</v>
      </c>
      <c r="BZ15" s="20">
        <f t="shared" si="114"/>
        <v>0.99998564064801165</v>
      </c>
      <c r="CA15" s="20">
        <f t="shared" si="138"/>
        <v>1.3579804999999998</v>
      </c>
      <c r="CB15" s="24"/>
      <c r="CC15" s="24"/>
      <c r="CD15" s="24"/>
      <c r="CE15" s="20" t="str">
        <f t="shared" si="115"/>
        <v xml:space="preserve"> </v>
      </c>
      <c r="CF15" s="20" t="str">
        <f t="shared" si="139"/>
        <v xml:space="preserve"> </v>
      </c>
      <c r="CG15" s="19">
        <f t="shared" si="167"/>
        <v>100990</v>
      </c>
      <c r="CH15" s="19">
        <f t="shared" si="167"/>
        <v>100990</v>
      </c>
      <c r="CI15" s="19">
        <f t="shared" si="167"/>
        <v>0</v>
      </c>
      <c r="CJ15" s="20">
        <f t="shared" si="140"/>
        <v>1</v>
      </c>
      <c r="CK15" s="20" t="str">
        <f t="shared" si="156"/>
        <v xml:space="preserve"> </v>
      </c>
      <c r="CL15" s="24"/>
      <c r="CM15" s="24"/>
      <c r="CN15" s="24"/>
      <c r="CO15" s="20" t="str">
        <f t="shared" si="141"/>
        <v xml:space="preserve"> </v>
      </c>
      <c r="CP15" s="20" t="str">
        <f t="shared" si="142"/>
        <v xml:space="preserve"> </v>
      </c>
      <c r="CQ15" s="24">
        <v>100990</v>
      </c>
      <c r="CR15" s="24">
        <v>100990</v>
      </c>
      <c r="CS15" s="24"/>
      <c r="CT15" s="20">
        <f t="shared" si="143"/>
        <v>1</v>
      </c>
      <c r="CU15" s="20" t="str">
        <f t="shared" si="144"/>
        <v xml:space="preserve"> </v>
      </c>
      <c r="CV15" s="24"/>
      <c r="CW15" s="24"/>
      <c r="CX15" s="24"/>
      <c r="CY15" s="20" t="str">
        <f t="shared" si="145"/>
        <v xml:space="preserve"> </v>
      </c>
      <c r="CZ15" s="20" t="str">
        <f t="shared" si="146"/>
        <v xml:space="preserve"> </v>
      </c>
      <c r="DA15" s="24"/>
      <c r="DB15" s="24"/>
      <c r="DC15" s="24"/>
      <c r="DD15" s="20" t="str">
        <f t="shared" si="117"/>
        <v xml:space="preserve"> </v>
      </c>
      <c r="DE15" s="20" t="str">
        <f t="shared" si="147"/>
        <v xml:space="preserve"> </v>
      </c>
      <c r="DF15" s="24"/>
      <c r="DG15" s="24">
        <v>38516.11</v>
      </c>
      <c r="DH15" s="24"/>
      <c r="DI15" s="20" t="str">
        <f t="shared" si="118"/>
        <v xml:space="preserve"> </v>
      </c>
      <c r="DJ15" s="20" t="str">
        <f t="shared" si="148"/>
        <v xml:space="preserve"> </v>
      </c>
      <c r="DK15" s="24"/>
      <c r="DL15" s="24"/>
      <c r="DM15" s="20" t="str">
        <f t="shared" si="149"/>
        <v xml:space="preserve"> </v>
      </c>
      <c r="DN15" s="24"/>
      <c r="DO15" s="24"/>
      <c r="DP15" s="24"/>
      <c r="DQ15" s="20" t="str">
        <f t="shared" si="119"/>
        <v xml:space="preserve"> </v>
      </c>
      <c r="DR15" s="20" t="str">
        <f t="shared" si="150"/>
        <v xml:space="preserve"> </v>
      </c>
      <c r="DS15" s="44"/>
      <c r="DT15" s="44"/>
      <c r="DU15" s="24"/>
      <c r="DV15" s="20" t="str">
        <f t="shared" si="120"/>
        <v xml:space="preserve"> </v>
      </c>
      <c r="DW15" s="20" t="str">
        <f t="shared" si="151"/>
        <v xml:space="preserve"> </v>
      </c>
    </row>
    <row r="16" spans="1:127" s="14" customFormat="1" ht="15.75" customHeight="1" outlineLevel="1" x14ac:dyDescent="0.25">
      <c r="A16" s="13">
        <v>10</v>
      </c>
      <c r="B16" s="6" t="s">
        <v>79</v>
      </c>
      <c r="C16" s="19">
        <f t="shared" si="160"/>
        <v>1848533.51</v>
      </c>
      <c r="D16" s="48">
        <v>1848533.51</v>
      </c>
      <c r="E16" s="19">
        <f t="shared" si="161"/>
        <v>1837946.91</v>
      </c>
      <c r="F16" s="48">
        <v>1837946.91</v>
      </c>
      <c r="G16" s="19">
        <f t="shared" si="162"/>
        <v>1826974.44</v>
      </c>
      <c r="H16" s="20">
        <f t="shared" si="101"/>
        <v>0.99427297371525603</v>
      </c>
      <c r="I16" s="20">
        <f t="shared" si="122"/>
        <v>1.0060058147283111</v>
      </c>
      <c r="J16" s="12">
        <f t="shared" si="163"/>
        <v>1740000</v>
      </c>
      <c r="K16" s="17">
        <f t="shared" si="163"/>
        <v>1716220.96</v>
      </c>
      <c r="L16" s="12">
        <f t="shared" si="163"/>
        <v>1815719.28</v>
      </c>
      <c r="M16" s="20">
        <f t="shared" si="102"/>
        <v>0.98633388505747122</v>
      </c>
      <c r="N16" s="20">
        <f t="shared" si="124"/>
        <v>0.94520170540899906</v>
      </c>
      <c r="O16" s="24">
        <v>328000</v>
      </c>
      <c r="P16" s="24">
        <v>353856.98</v>
      </c>
      <c r="Q16" s="24">
        <v>348494.55</v>
      </c>
      <c r="R16" s="20">
        <f t="shared" si="103"/>
        <v>1.0788322560975609</v>
      </c>
      <c r="S16" s="20">
        <f t="shared" si="125"/>
        <v>1.0153874142364636</v>
      </c>
      <c r="T16" s="24"/>
      <c r="U16" s="24"/>
      <c r="V16" s="24"/>
      <c r="W16" s="20" t="str">
        <f t="shared" si="104"/>
        <v xml:space="preserve"> </v>
      </c>
      <c r="X16" s="20" t="str">
        <f t="shared" si="171"/>
        <v xml:space="preserve"> </v>
      </c>
      <c r="Y16" s="24">
        <v>5000</v>
      </c>
      <c r="Z16" s="24">
        <v>4691.8599999999997</v>
      </c>
      <c r="AA16" s="24"/>
      <c r="AB16" s="20">
        <f t="shared" si="105"/>
        <v>0.93837199999999998</v>
      </c>
      <c r="AC16" s="20" t="str">
        <f>IF(AA16=0," ",IF(Z16/AA16*100&gt;200,"св.200",Z16/AA16))</f>
        <v xml:space="preserve"> </v>
      </c>
      <c r="AD16" s="24">
        <v>77000</v>
      </c>
      <c r="AE16" s="24">
        <v>86937.7</v>
      </c>
      <c r="AF16" s="24">
        <v>107489.26</v>
      </c>
      <c r="AG16" s="20">
        <f t="shared" si="106"/>
        <v>1.1290610389610389</v>
      </c>
      <c r="AH16" s="20">
        <f>IF(AE16&lt;=0," ",IF(AE16/AF16*100&gt;200,"св.200",AE16/AF16))</f>
        <v>0.80880359581971262</v>
      </c>
      <c r="AI16" s="24">
        <v>1330000</v>
      </c>
      <c r="AJ16" s="24">
        <v>1270734.42</v>
      </c>
      <c r="AK16" s="24">
        <v>1359735.47</v>
      </c>
      <c r="AL16" s="20">
        <f t="shared" si="107"/>
        <v>0.95543941353383455</v>
      </c>
      <c r="AM16" s="20">
        <f t="shared" si="129"/>
        <v>0.93454532005405433</v>
      </c>
      <c r="AN16" s="24"/>
      <c r="AO16" s="24"/>
      <c r="AP16" s="24"/>
      <c r="AQ16" s="20" t="str">
        <f t="shared" si="170"/>
        <v xml:space="preserve"> </v>
      </c>
      <c r="AR16" s="20" t="str">
        <f t="shared" si="130"/>
        <v xml:space="preserve"> </v>
      </c>
      <c r="AS16" s="7">
        <f t="shared" si="172"/>
        <v>108533.51000000001</v>
      </c>
      <c r="AT16" s="7">
        <f t="shared" si="173"/>
        <v>121725.95000000001</v>
      </c>
      <c r="AU16" s="7">
        <f t="shared" si="168"/>
        <v>11255.16</v>
      </c>
      <c r="AV16" s="20">
        <f t="shared" si="109"/>
        <v>1.1215517677443585</v>
      </c>
      <c r="AW16" s="20" t="str">
        <f>IF(AT16=0," ",IF(AT16/AU16*100&gt;200,"св.200",AT16/AU16))</f>
        <v>св.200</v>
      </c>
      <c r="AX16" s="24"/>
      <c r="AY16" s="24"/>
      <c r="AZ16" s="24"/>
      <c r="BA16" s="20" t="str">
        <f t="shared" si="110"/>
        <v xml:space="preserve"> </v>
      </c>
      <c r="BB16" s="20" t="str">
        <f t="shared" si="132"/>
        <v xml:space="preserve"> </v>
      </c>
      <c r="BC16" s="24">
        <v>55577.61</v>
      </c>
      <c r="BD16" s="24">
        <v>55577.61</v>
      </c>
      <c r="BE16" s="24">
        <v>11255.16</v>
      </c>
      <c r="BF16" s="20">
        <f t="shared" si="133"/>
        <v>1</v>
      </c>
      <c r="BG16" s="20" t="str">
        <f t="shared" si="134"/>
        <v>св.200</v>
      </c>
      <c r="BH16" s="24"/>
      <c r="BI16" s="24"/>
      <c r="BJ16" s="24"/>
      <c r="BK16" s="20" t="str">
        <f t="shared" si="111"/>
        <v xml:space="preserve"> </v>
      </c>
      <c r="BL16" s="20" t="str">
        <f>IF(BI16=0," ",IF(BI16/BJ16*100&gt;200,"св.200",BI16/BJ16))</f>
        <v xml:space="preserve"> </v>
      </c>
      <c r="BM16" s="24">
        <v>22132.799999999999</v>
      </c>
      <c r="BN16" s="24">
        <v>22132.799999999999</v>
      </c>
      <c r="BO16" s="24"/>
      <c r="BP16" s="20">
        <f t="shared" si="159"/>
        <v>1</v>
      </c>
      <c r="BQ16" s="20" t="str">
        <f t="shared" si="136"/>
        <v xml:space="preserve"> </v>
      </c>
      <c r="BR16" s="24"/>
      <c r="BS16" s="24"/>
      <c r="BT16" s="24"/>
      <c r="BU16" s="20" t="str">
        <f t="shared" si="112"/>
        <v xml:space="preserve"> </v>
      </c>
      <c r="BV16" s="20" t="str">
        <f t="shared" si="169"/>
        <v xml:space="preserve"> </v>
      </c>
      <c r="BW16" s="24">
        <v>0.24</v>
      </c>
      <c r="BX16" s="24">
        <v>0.24</v>
      </c>
      <c r="BY16" s="24"/>
      <c r="BZ16" s="20">
        <f t="shared" si="114"/>
        <v>1</v>
      </c>
      <c r="CA16" s="20" t="str">
        <f t="shared" si="138"/>
        <v xml:space="preserve"> </v>
      </c>
      <c r="CB16" s="24">
        <v>16905</v>
      </c>
      <c r="CC16" s="24">
        <v>16905</v>
      </c>
      <c r="CD16" s="24"/>
      <c r="CE16" s="20">
        <f t="shared" si="115"/>
        <v>1</v>
      </c>
      <c r="CF16" s="20" t="str">
        <f t="shared" si="139"/>
        <v xml:space="preserve"> </v>
      </c>
      <c r="CG16" s="19">
        <f t="shared" ref="CG16" si="174">CL16+CQ16</f>
        <v>0</v>
      </c>
      <c r="CH16" s="19">
        <f t="shared" ref="CH16" si="175">CM16+CR16</f>
        <v>0</v>
      </c>
      <c r="CI16" s="19">
        <f t="shared" ref="CI16" si="176">CN16+CS16</f>
        <v>0</v>
      </c>
      <c r="CJ16" s="20" t="str">
        <f t="shared" si="140"/>
        <v xml:space="preserve"> </v>
      </c>
      <c r="CK16" s="20" t="str">
        <f t="shared" si="156"/>
        <v xml:space="preserve"> </v>
      </c>
      <c r="CL16" s="24"/>
      <c r="CM16" s="24"/>
      <c r="CN16" s="24"/>
      <c r="CO16" s="20" t="str">
        <f t="shared" si="141"/>
        <v xml:space="preserve"> </v>
      </c>
      <c r="CP16" s="20" t="str">
        <f t="shared" si="142"/>
        <v xml:space="preserve"> </v>
      </c>
      <c r="CQ16" s="24"/>
      <c r="CR16" s="24"/>
      <c r="CS16" s="24"/>
      <c r="CT16" s="20" t="str">
        <f t="shared" si="143"/>
        <v xml:space="preserve"> </v>
      </c>
      <c r="CU16" s="20" t="str">
        <f t="shared" si="144"/>
        <v xml:space="preserve"> </v>
      </c>
      <c r="CV16" s="24"/>
      <c r="CW16" s="24"/>
      <c r="CX16" s="24"/>
      <c r="CY16" s="20" t="str">
        <f t="shared" si="145"/>
        <v xml:space="preserve"> </v>
      </c>
      <c r="CZ16" s="20" t="str">
        <f t="shared" si="146"/>
        <v xml:space="preserve"> </v>
      </c>
      <c r="DA16" s="24"/>
      <c r="DB16" s="24"/>
      <c r="DC16" s="24"/>
      <c r="DD16" s="20" t="str">
        <f t="shared" si="117"/>
        <v xml:space="preserve"> </v>
      </c>
      <c r="DE16" s="20" t="str">
        <f t="shared" si="147"/>
        <v xml:space="preserve"> </v>
      </c>
      <c r="DF16" s="24">
        <v>13917.86</v>
      </c>
      <c r="DG16" s="24">
        <v>27110.3</v>
      </c>
      <c r="DH16" s="24"/>
      <c r="DI16" s="20">
        <f t="shared" si="118"/>
        <v>1.9478784813182486</v>
      </c>
      <c r="DJ16" s="20" t="str">
        <f t="shared" si="148"/>
        <v xml:space="preserve"> </v>
      </c>
      <c r="DK16" s="24"/>
      <c r="DL16" s="24"/>
      <c r="DM16" s="20" t="str">
        <f t="shared" si="149"/>
        <v xml:space="preserve"> </v>
      </c>
      <c r="DN16" s="24"/>
      <c r="DO16" s="24"/>
      <c r="DP16" s="24"/>
      <c r="DQ16" s="20" t="str">
        <f t="shared" si="119"/>
        <v xml:space="preserve"> </v>
      </c>
      <c r="DR16" s="20" t="str">
        <f t="shared" si="150"/>
        <v xml:space="preserve"> </v>
      </c>
      <c r="DS16" s="44"/>
      <c r="DT16" s="44"/>
      <c r="DU16" s="24"/>
      <c r="DV16" s="20" t="str">
        <f t="shared" si="120"/>
        <v xml:space="preserve"> </v>
      </c>
      <c r="DW16" s="20" t="str">
        <f t="shared" si="151"/>
        <v xml:space="preserve"> </v>
      </c>
    </row>
    <row r="17" spans="1:127" s="83" customFormat="1" ht="32.1" customHeight="1" x14ac:dyDescent="0.2">
      <c r="A17" s="76"/>
      <c r="B17" s="77" t="s">
        <v>137</v>
      </c>
      <c r="C17" s="84">
        <f>SUM(C18:C22)</f>
        <v>52424107.789999999</v>
      </c>
      <c r="D17" s="85"/>
      <c r="E17" s="84">
        <f>SUM(E18:E22)</f>
        <v>54067915.360000007</v>
      </c>
      <c r="F17" s="85"/>
      <c r="G17" s="84">
        <f>SUM(G18:G22)</f>
        <v>52599468.599999994</v>
      </c>
      <c r="H17" s="80">
        <f t="shared" si="101"/>
        <v>1.031355947469526</v>
      </c>
      <c r="I17" s="80">
        <f t="shared" si="122"/>
        <v>1.0279175208245357</v>
      </c>
      <c r="J17" s="78">
        <f>SUM(J18:J22)</f>
        <v>49941922.140000001</v>
      </c>
      <c r="K17" s="78">
        <f>SUM(K18:K22)</f>
        <v>51559023.170000009</v>
      </c>
      <c r="L17" s="78">
        <f>SUM(L18:L22)</f>
        <v>47180802.579999998</v>
      </c>
      <c r="M17" s="80">
        <f t="shared" si="102"/>
        <v>1.0323796313939793</v>
      </c>
      <c r="N17" s="80">
        <f t="shared" si="124"/>
        <v>1.0927966535239895</v>
      </c>
      <c r="O17" s="78">
        <f>SUM(O18:O22)</f>
        <v>33787810.140000001</v>
      </c>
      <c r="P17" s="78">
        <f>SUM(P18:P22)</f>
        <v>35279247.200000003</v>
      </c>
      <c r="Q17" s="78">
        <f>SUM(Q18:Q22)</f>
        <v>32551316.489999998</v>
      </c>
      <c r="R17" s="80">
        <f t="shared" si="103"/>
        <v>1.0441412762123448</v>
      </c>
      <c r="S17" s="80">
        <f t="shared" si="125"/>
        <v>1.0838040056179616</v>
      </c>
      <c r="T17" s="78">
        <f>SUM(T18:T22)</f>
        <v>2929480.16</v>
      </c>
      <c r="U17" s="78">
        <f>SUM(U18:U22)</f>
        <v>2942741.49</v>
      </c>
      <c r="V17" s="78">
        <f>SUM(V18:V22)</f>
        <v>2427252.23</v>
      </c>
      <c r="W17" s="80">
        <f t="shared" si="104"/>
        <v>1.0045268543481107</v>
      </c>
      <c r="X17" s="80">
        <f t="shared" si="126"/>
        <v>1.2123756458553137</v>
      </c>
      <c r="Y17" s="78">
        <f>SUM(Y18:Y22)</f>
        <v>456431.52</v>
      </c>
      <c r="Z17" s="78">
        <f>SUM(Z18:Z22)</f>
        <v>449150.11000000004</v>
      </c>
      <c r="AA17" s="78">
        <f>SUM(AA18:AA22)</f>
        <v>361789.51</v>
      </c>
      <c r="AB17" s="80">
        <f t="shared" si="105"/>
        <v>0.98404709210266639</v>
      </c>
      <c r="AC17" s="80">
        <f t="shared" si="127"/>
        <v>1.2414680292969247</v>
      </c>
      <c r="AD17" s="78">
        <f>SUM(AD18:AD22)</f>
        <v>2132971.7000000002</v>
      </c>
      <c r="AE17" s="78">
        <f>SUM(AE18:AE22)</f>
        <v>2044031.0499999998</v>
      </c>
      <c r="AF17" s="78">
        <f>SUM(AF18:AF22)</f>
        <v>1711806.71</v>
      </c>
      <c r="AG17" s="80">
        <f t="shared" si="106"/>
        <v>0.95830200185028225</v>
      </c>
      <c r="AH17" s="80">
        <f t="shared" si="128"/>
        <v>1.1940781853811053</v>
      </c>
      <c r="AI17" s="78">
        <f>SUM(AI18:AI22)</f>
        <v>10635228.620000001</v>
      </c>
      <c r="AJ17" s="78">
        <f>SUM(AJ18:AJ22)</f>
        <v>10843853.32</v>
      </c>
      <c r="AK17" s="78">
        <f>SUM(AK18:AK22)</f>
        <v>10128637.639999999</v>
      </c>
      <c r="AL17" s="80">
        <f t="shared" si="107"/>
        <v>1.019616381316681</v>
      </c>
      <c r="AM17" s="80">
        <f t="shared" si="129"/>
        <v>1.0706132162508681</v>
      </c>
      <c r="AN17" s="78">
        <f>SUM(AN18:AN22)</f>
        <v>0</v>
      </c>
      <c r="AO17" s="78">
        <f>SUM(AO18:AO22)</f>
        <v>0</v>
      </c>
      <c r="AP17" s="78">
        <f>SUM(AP18:AP22)</f>
        <v>0</v>
      </c>
      <c r="AQ17" s="86">
        <f>SUM(AQ18:AQ22)</f>
        <v>0</v>
      </c>
      <c r="AR17" s="80" t="str">
        <f t="shared" si="130"/>
        <v xml:space="preserve"> </v>
      </c>
      <c r="AS17" s="78">
        <f>SUM(AS18:AS22)</f>
        <v>2482185.65</v>
      </c>
      <c r="AT17" s="78">
        <f t="shared" ref="AT17:AU17" si="177">SUM(AT18:AT22)</f>
        <v>2508892.19</v>
      </c>
      <c r="AU17" s="78">
        <f t="shared" si="177"/>
        <v>5418666.0200000005</v>
      </c>
      <c r="AV17" s="80">
        <f t="shared" si="109"/>
        <v>1.010759283859368</v>
      </c>
      <c r="AW17" s="80">
        <f t="shared" si="131"/>
        <v>0.46300919465045748</v>
      </c>
      <c r="AX17" s="78">
        <f>SUM(AX18:AX22)</f>
        <v>991760.06</v>
      </c>
      <c r="AY17" s="78">
        <f>SUM(AY18:AY22)</f>
        <v>998784.1</v>
      </c>
      <c r="AZ17" s="78">
        <f>SUM(AZ18:AZ22)</f>
        <v>848615.94000000006</v>
      </c>
      <c r="BA17" s="80">
        <f t="shared" si="110"/>
        <v>1.0070823985390176</v>
      </c>
      <c r="BB17" s="80">
        <f t="shared" si="132"/>
        <v>1.1769565629417706</v>
      </c>
      <c r="BC17" s="78">
        <f>SUM(BC18:BC22)</f>
        <v>0</v>
      </c>
      <c r="BD17" s="78">
        <f>SUM(BD18:BD22)</f>
        <v>0</v>
      </c>
      <c r="BE17" s="78">
        <f>SUM(BE18:BE22)</f>
        <v>0</v>
      </c>
      <c r="BF17" s="80" t="str">
        <f t="shared" si="133"/>
        <v xml:space="preserve"> </v>
      </c>
      <c r="BG17" s="80" t="str">
        <f t="shared" si="134"/>
        <v xml:space="preserve"> </v>
      </c>
      <c r="BH17" s="78">
        <f>SUM(BH18:BH22)</f>
        <v>0</v>
      </c>
      <c r="BI17" s="78">
        <f>SUM(BI18:BI22)</f>
        <v>0</v>
      </c>
      <c r="BJ17" s="78">
        <f>SUM(BJ18:BJ22)</f>
        <v>0</v>
      </c>
      <c r="BK17" s="80" t="str">
        <f t="shared" si="111"/>
        <v xml:space="preserve"> </v>
      </c>
      <c r="BL17" s="80" t="str">
        <f t="shared" si="135"/>
        <v xml:space="preserve"> </v>
      </c>
      <c r="BM17" s="78">
        <f>SUM(BM18:BM22)</f>
        <v>0</v>
      </c>
      <c r="BN17" s="78">
        <f>SUM(BN18:BN22)</f>
        <v>0</v>
      </c>
      <c r="BO17" s="78">
        <f>SUM(BO18:BO22)</f>
        <v>0</v>
      </c>
      <c r="BP17" s="80" t="str">
        <f t="shared" ref="BP17:BP41" si="178">IF(BN17&lt;=0," ",IF(BM17&lt;=0," ",IF(BN17/BM17*100&gt;200,"СВ.200",BN17/BM17)))</f>
        <v xml:space="preserve"> </v>
      </c>
      <c r="BQ17" s="80" t="str">
        <f t="shared" si="136"/>
        <v xml:space="preserve"> </v>
      </c>
      <c r="BR17" s="78">
        <f>SUM(BR18:BR22)</f>
        <v>1379264.75</v>
      </c>
      <c r="BS17" s="78">
        <f>SUM(BS18:BS22)</f>
        <v>1376463.6199999999</v>
      </c>
      <c r="BT17" s="78">
        <f>SUM(BT18:BT22)</f>
        <v>752158.41</v>
      </c>
      <c r="BU17" s="80">
        <f t="shared" si="112"/>
        <v>0.99796911361651186</v>
      </c>
      <c r="BV17" s="80">
        <f t="shared" si="169"/>
        <v>1.8300182537346086</v>
      </c>
      <c r="BW17" s="78">
        <f>SUM(BW18:BW22)</f>
        <v>189212.74</v>
      </c>
      <c r="BX17" s="78">
        <f>SUM(BX18:BX22)</f>
        <v>196612.74</v>
      </c>
      <c r="BY17" s="78">
        <f>SUM(BY18:BY22)</f>
        <v>159535</v>
      </c>
      <c r="BZ17" s="80">
        <f t="shared" si="114"/>
        <v>1.0391094172622837</v>
      </c>
      <c r="CA17" s="80">
        <f t="shared" si="138"/>
        <v>1.2324113203999121</v>
      </c>
      <c r="CB17" s="78">
        <f>SUM(CB18:CB22)</f>
        <v>0</v>
      </c>
      <c r="CC17" s="78">
        <f>SUM(CC18:CC22)</f>
        <v>0</v>
      </c>
      <c r="CD17" s="78">
        <f>SUM(CD18:CD22)</f>
        <v>297500</v>
      </c>
      <c r="CE17" s="80" t="str">
        <f t="shared" ref="CE17:CE48" si="179">IF(CC17&lt;=0," ",IF(CB17&lt;=0," ",IF(CC17/CB17*100&gt;200,"СВ.200",CC17/CB17)))</f>
        <v xml:space="preserve"> </v>
      </c>
      <c r="CF17" s="80">
        <f t="shared" si="139"/>
        <v>0</v>
      </c>
      <c r="CG17" s="84">
        <f>SUM(CG18:CG22)</f>
        <v>-844400.16000000015</v>
      </c>
      <c r="CH17" s="84">
        <f>SUM(CH18:CH22)</f>
        <v>-844400.75</v>
      </c>
      <c r="CI17" s="84">
        <f>SUM(CI18:CI22)</f>
        <v>2420416.0300000003</v>
      </c>
      <c r="CJ17" s="80" t="str">
        <f t="shared" si="140"/>
        <v xml:space="preserve"> </v>
      </c>
      <c r="CK17" s="80">
        <f t="shared" si="156"/>
        <v>-0.34886595508128404</v>
      </c>
      <c r="CL17" s="78">
        <f>SUM(CL18:CL22)</f>
        <v>-1277084.9600000002</v>
      </c>
      <c r="CM17" s="78">
        <f>SUM(CM18:CM22)</f>
        <v>-1277085.55</v>
      </c>
      <c r="CN17" s="78">
        <f>SUM(CN18:CN22)</f>
        <v>2420416.0300000003</v>
      </c>
      <c r="CO17" s="80" t="str">
        <f t="shared" si="141"/>
        <v xml:space="preserve"> </v>
      </c>
      <c r="CP17" s="80">
        <f t="shared" si="142"/>
        <v>-0.52763059497668252</v>
      </c>
      <c r="CQ17" s="78">
        <f>SUM(CQ18:CQ22)</f>
        <v>432684.79999999999</v>
      </c>
      <c r="CR17" s="78">
        <f>SUM(CR18:CR22)</f>
        <v>432684.79999999999</v>
      </c>
      <c r="CS17" s="78">
        <f>SUM(CS18:CS22)</f>
        <v>0</v>
      </c>
      <c r="CT17" s="80">
        <f t="shared" si="143"/>
        <v>1</v>
      </c>
      <c r="CU17" s="80" t="str">
        <f t="shared" si="144"/>
        <v xml:space="preserve"> </v>
      </c>
      <c r="CV17" s="78">
        <f>SUM(CV18:CV22)</f>
        <v>0</v>
      </c>
      <c r="CW17" s="78">
        <f>SUM(CW18:CW22)</f>
        <v>0</v>
      </c>
      <c r="CX17" s="78">
        <f>SUM(CX18:CX22)</f>
        <v>0</v>
      </c>
      <c r="CY17" s="82" t="str">
        <f t="shared" si="145"/>
        <v xml:space="preserve"> </v>
      </c>
      <c r="CZ17" s="82" t="str">
        <f t="shared" si="146"/>
        <v xml:space="preserve"> </v>
      </c>
      <c r="DA17" s="78">
        <f>SUM(DA18:DA22)</f>
        <v>461253</v>
      </c>
      <c r="DB17" s="78">
        <f>SUM(DB18:DB22)</f>
        <v>474511.13</v>
      </c>
      <c r="DC17" s="78">
        <f>SUM(DC18:DC22)</f>
        <v>703761.51</v>
      </c>
      <c r="DD17" s="80">
        <f t="shared" si="117"/>
        <v>1.0287437263280672</v>
      </c>
      <c r="DE17" s="80">
        <f t="shared" si="147"/>
        <v>0.67424990320939826</v>
      </c>
      <c r="DF17" s="78">
        <f>SUM(DF18:DF22)</f>
        <v>62565.95</v>
      </c>
      <c r="DG17" s="78">
        <f>SUM(DG18:DG22)</f>
        <v>62565.95</v>
      </c>
      <c r="DH17" s="78">
        <f>SUM(DH18:DH22)</f>
        <v>400</v>
      </c>
      <c r="DI17" s="80">
        <f t="shared" si="118"/>
        <v>1</v>
      </c>
      <c r="DJ17" s="80" t="str">
        <f t="shared" si="148"/>
        <v>св.200</v>
      </c>
      <c r="DK17" s="78">
        <f>SUM(DK18:DK22)</f>
        <v>1826.09</v>
      </c>
      <c r="DL17" s="78">
        <f>SUM(DL18:DL22)</f>
        <v>0</v>
      </c>
      <c r="DM17" s="80" t="e">
        <f>IF(DK17=0," ",IF(DK17/DL17*100&gt;200,"св.200",DK17/DL17))</f>
        <v>#DIV/0!</v>
      </c>
      <c r="DN17" s="78">
        <f>SUM(DN18:DN22)</f>
        <v>209000</v>
      </c>
      <c r="DO17" s="78">
        <f>SUM(DO18:DO22)</f>
        <v>209000</v>
      </c>
      <c r="DP17" s="78">
        <f>SUM(DP18:DP22)</f>
        <v>236279.13</v>
      </c>
      <c r="DQ17" s="80">
        <f t="shared" si="119"/>
        <v>1</v>
      </c>
      <c r="DR17" s="80">
        <f t="shared" si="150"/>
        <v>0.88454701860464779</v>
      </c>
      <c r="DS17" s="78">
        <f>SUM(DS18:DS22)</f>
        <v>33529.31</v>
      </c>
      <c r="DT17" s="78">
        <f>SUM(DT18:DT22)</f>
        <v>33529.31</v>
      </c>
      <c r="DU17" s="78">
        <f>SUM(DU18:DU22)</f>
        <v>0</v>
      </c>
      <c r="DV17" s="80">
        <f t="shared" si="120"/>
        <v>1</v>
      </c>
      <c r="DW17" s="80" t="str">
        <f t="shared" si="151"/>
        <v xml:space="preserve"> </v>
      </c>
    </row>
    <row r="18" spans="1:127" s="14" customFormat="1" ht="17.25" customHeight="1" outlineLevel="1" x14ac:dyDescent="0.25">
      <c r="A18" s="13">
        <v>11</v>
      </c>
      <c r="B18" s="6" t="s">
        <v>103</v>
      </c>
      <c r="C18" s="19">
        <f>J18+AS18</f>
        <v>29616080.049999997</v>
      </c>
      <c r="D18" s="48">
        <v>29616080.050000001</v>
      </c>
      <c r="E18" s="19">
        <f>K18+AT18</f>
        <v>31100880.260000002</v>
      </c>
      <c r="F18" s="48">
        <v>31100880.260000002</v>
      </c>
      <c r="G18" s="19">
        <f t="shared" ref="G18:G22" si="180">L18+AU18</f>
        <v>33511806.079999998</v>
      </c>
      <c r="H18" s="20">
        <f t="shared" si="101"/>
        <v>1.0501349337080821</v>
      </c>
      <c r="I18" s="20">
        <f t="shared" si="122"/>
        <v>0.92805741910046302</v>
      </c>
      <c r="J18" s="12">
        <f t="shared" ref="J18:L22" si="181">Y18++AI18+O18+AD18+AN18+T18</f>
        <v>29659836.149999999</v>
      </c>
      <c r="K18" s="17">
        <f t="shared" si="181"/>
        <v>31117516.120000001</v>
      </c>
      <c r="L18" s="12">
        <f t="shared" si="181"/>
        <v>29343663.609999999</v>
      </c>
      <c r="M18" s="20">
        <f t="shared" si="102"/>
        <v>1.0491465955047092</v>
      </c>
      <c r="N18" s="20">
        <f t="shared" si="124"/>
        <v>1.0604509557353121</v>
      </c>
      <c r="O18" s="24">
        <v>23299382.989999998</v>
      </c>
      <c r="P18" s="24">
        <v>24681377.18</v>
      </c>
      <c r="Q18" s="24">
        <v>23400338.449999999</v>
      </c>
      <c r="R18" s="20">
        <f t="shared" si="103"/>
        <v>1.0593146260822937</v>
      </c>
      <c r="S18" s="20">
        <f t="shared" si="125"/>
        <v>1.0547444530658061</v>
      </c>
      <c r="T18" s="24">
        <v>1540850.16</v>
      </c>
      <c r="U18" s="24">
        <v>1527410.55</v>
      </c>
      <c r="V18" s="24">
        <v>1268352.01</v>
      </c>
      <c r="W18" s="20">
        <f t="shared" si="104"/>
        <v>0.99127779562939466</v>
      </c>
      <c r="X18" s="20">
        <f t="shared" si="126"/>
        <v>1.2042481408611478</v>
      </c>
      <c r="Y18" s="24">
        <v>264561</v>
      </c>
      <c r="Z18" s="24">
        <v>264563.52</v>
      </c>
      <c r="AA18" s="24">
        <v>176634.99</v>
      </c>
      <c r="AB18" s="20">
        <f t="shared" si="105"/>
        <v>1.0000095252134669</v>
      </c>
      <c r="AC18" s="20">
        <f t="shared" si="127"/>
        <v>1.4977979164830255</v>
      </c>
      <c r="AD18" s="24">
        <v>1130037</v>
      </c>
      <c r="AE18" s="24">
        <v>1009943.37</v>
      </c>
      <c r="AF18" s="24">
        <v>985367.47</v>
      </c>
      <c r="AG18" s="20">
        <f t="shared" si="106"/>
        <v>0.89372593109783127</v>
      </c>
      <c r="AH18" s="20">
        <f t="shared" si="128"/>
        <v>1.0249408477022284</v>
      </c>
      <c r="AI18" s="24">
        <v>3425005</v>
      </c>
      <c r="AJ18" s="24">
        <v>3634221.5</v>
      </c>
      <c r="AK18" s="24">
        <v>3512970.69</v>
      </c>
      <c r="AL18" s="20">
        <f t="shared" si="107"/>
        <v>1.0610850203138389</v>
      </c>
      <c r="AM18" s="20">
        <f t="shared" si="129"/>
        <v>1.0345151783774205</v>
      </c>
      <c r="AN18" s="24"/>
      <c r="AO18" s="24"/>
      <c r="AP18" s="24"/>
      <c r="AQ18" s="20" t="str">
        <f t="shared" ref="AQ18:AQ49" si="182">IF(AO18&lt;=0," ",IF(AN18&lt;=0," ",IF(AO18/AN18*100&gt;200,"СВ.200",AO18/AN18)))</f>
        <v xml:space="preserve"> </v>
      </c>
      <c r="AR18" s="20" t="str">
        <f t="shared" si="130"/>
        <v xml:space="preserve"> </v>
      </c>
      <c r="AS18" s="7">
        <f>AX18+BC18+BH18+BM18+BR18+BW18+CB18+CG18+DA18+DF18+DN18+CV18+DS18</f>
        <v>-43756.100000000093</v>
      </c>
      <c r="AT18" s="7">
        <f>AY18+BD18+BI18+BN18+BS18+BX18+CC18+CH18+DB18+DG18+DO18+CW18+DK18+DT18</f>
        <v>-16635.859999999986</v>
      </c>
      <c r="AU18" s="7">
        <f t="shared" ref="AU18" si="183">AZ18+BE18+BJ18+BO18+BT18+BY18+CD18+CI18+DC18+DH18+DP18+CX18+DL18</f>
        <v>4168142.4700000007</v>
      </c>
      <c r="AV18" s="20" t="str">
        <f t="shared" si="109"/>
        <v xml:space="preserve"> </v>
      </c>
      <c r="AW18" s="20">
        <f t="shared" si="131"/>
        <v>-3.9911927482651479E-3</v>
      </c>
      <c r="AX18" s="24">
        <v>715672.75</v>
      </c>
      <c r="AY18" s="24">
        <v>722135.45</v>
      </c>
      <c r="AZ18" s="24">
        <v>642339.93000000005</v>
      </c>
      <c r="BA18" s="20">
        <f t="shared" si="110"/>
        <v>1.0090302446194857</v>
      </c>
      <c r="BB18" s="20">
        <f t="shared" si="132"/>
        <v>1.1242263111371573</v>
      </c>
      <c r="BC18" s="24"/>
      <c r="BD18" s="24"/>
      <c r="BE18" s="24"/>
      <c r="BF18" s="20" t="str">
        <f t="shared" si="133"/>
        <v xml:space="preserve"> </v>
      </c>
      <c r="BG18" s="20" t="str">
        <f t="shared" si="134"/>
        <v xml:space="preserve"> </v>
      </c>
      <c r="BH18" s="24"/>
      <c r="BI18" s="24"/>
      <c r="BJ18" s="24"/>
      <c r="BK18" s="20" t="str">
        <f t="shared" si="111"/>
        <v xml:space="preserve"> </v>
      </c>
      <c r="BL18" s="20" t="str">
        <f t="shared" si="135"/>
        <v xml:space="preserve"> </v>
      </c>
      <c r="BM18" s="24"/>
      <c r="BN18" s="24"/>
      <c r="BO18" s="24"/>
      <c r="BP18" s="20" t="str">
        <f t="shared" si="178"/>
        <v xml:space="preserve"> </v>
      </c>
      <c r="BQ18" s="20" t="str">
        <f t="shared" si="136"/>
        <v xml:space="preserve"> </v>
      </c>
      <c r="BR18" s="24"/>
      <c r="BS18" s="24"/>
      <c r="BT18" s="24">
        <v>69113.039999999994</v>
      </c>
      <c r="BU18" s="20" t="str">
        <f t="shared" si="112"/>
        <v xml:space="preserve"> </v>
      </c>
      <c r="BV18" s="20" t="str">
        <f>IF(BS18=0," ",IF(BS18/BT18*100&gt;200,"св.200",BS18/BT18))</f>
        <v xml:space="preserve"> </v>
      </c>
      <c r="BW18" s="24">
        <v>87650</v>
      </c>
      <c r="BX18" s="24">
        <v>95050</v>
      </c>
      <c r="BY18" s="24">
        <v>12655</v>
      </c>
      <c r="BZ18" s="20">
        <f t="shared" si="114"/>
        <v>1.0844266970907017</v>
      </c>
      <c r="CA18" s="20" t="str">
        <f t="shared" si="138"/>
        <v>св.200</v>
      </c>
      <c r="CB18" s="24"/>
      <c r="CC18" s="24"/>
      <c r="CD18" s="24">
        <v>297500</v>
      </c>
      <c r="CE18" s="20" t="str">
        <f t="shared" si="179"/>
        <v xml:space="preserve"> </v>
      </c>
      <c r="CF18" s="20">
        <f t="shared" si="139"/>
        <v>0</v>
      </c>
      <c r="CG18" s="19">
        <f t="shared" ref="CG18:CI19" si="184">CL18+CQ18</f>
        <v>-1317331.8500000001</v>
      </c>
      <c r="CH18" s="19">
        <f t="shared" si="184"/>
        <v>-1317332.44</v>
      </c>
      <c r="CI18" s="19">
        <f t="shared" si="184"/>
        <v>2348213.9900000002</v>
      </c>
      <c r="CJ18" s="20" t="str">
        <f t="shared" ref="CJ18:CJ22" si="185">IF(CH18&lt;=0," ",IF(CG18&lt;=0," ",IF(CH18/CG18*100&gt;200,"СВ.200",CH18/CG18)))</f>
        <v xml:space="preserve"> </v>
      </c>
      <c r="CK18" s="20">
        <f t="shared" ref="CK18:CK22" si="186">IF(CI18=0," ",IF(CH18/CI18*100&gt;200,"св.200",CH18/CI18))</f>
        <v>-0.56099335308022746</v>
      </c>
      <c r="CL18" s="24">
        <v>-1317331.8500000001</v>
      </c>
      <c r="CM18" s="24">
        <v>-1317332.44</v>
      </c>
      <c r="CN18" s="24">
        <v>2348213.9900000002</v>
      </c>
      <c r="CO18" s="20" t="str">
        <f t="shared" si="141"/>
        <v xml:space="preserve"> </v>
      </c>
      <c r="CP18" s="20">
        <f t="shared" si="142"/>
        <v>-0.56099335308022746</v>
      </c>
      <c r="CQ18" s="24"/>
      <c r="CR18" s="24"/>
      <c r="CS18" s="24"/>
      <c r="CT18" s="20" t="str">
        <f t="shared" si="143"/>
        <v xml:space="preserve"> </v>
      </c>
      <c r="CU18" s="20" t="str">
        <f t="shared" si="144"/>
        <v xml:space="preserve"> </v>
      </c>
      <c r="CV18" s="24"/>
      <c r="CW18" s="24"/>
      <c r="CX18" s="24"/>
      <c r="CY18" s="20" t="str">
        <f t="shared" si="145"/>
        <v xml:space="preserve"> </v>
      </c>
      <c r="CZ18" s="20" t="str">
        <f t="shared" si="146"/>
        <v xml:space="preserve"> </v>
      </c>
      <c r="DA18" s="24">
        <v>461253</v>
      </c>
      <c r="DB18" s="24">
        <v>474511.13</v>
      </c>
      <c r="DC18" s="24">
        <v>703761.51</v>
      </c>
      <c r="DD18" s="20">
        <f t="shared" si="117"/>
        <v>1.0287437263280672</v>
      </c>
      <c r="DE18" s="20">
        <f t="shared" si="147"/>
        <v>0.67424990320939826</v>
      </c>
      <c r="DF18" s="24"/>
      <c r="DG18" s="24"/>
      <c r="DH18" s="24">
        <v>400</v>
      </c>
      <c r="DI18" s="20" t="str">
        <f t="shared" si="118"/>
        <v xml:space="preserve"> </v>
      </c>
      <c r="DJ18" s="20">
        <f t="shared" si="148"/>
        <v>0</v>
      </c>
      <c r="DK18" s="24"/>
      <c r="DL18" s="24"/>
      <c r="DM18" s="20" t="str">
        <f t="shared" si="149"/>
        <v xml:space="preserve"> </v>
      </c>
      <c r="DN18" s="24">
        <v>9000</v>
      </c>
      <c r="DO18" s="24">
        <v>9000</v>
      </c>
      <c r="DP18" s="24">
        <v>94159</v>
      </c>
      <c r="DQ18" s="20">
        <f t="shared" si="119"/>
        <v>1</v>
      </c>
      <c r="DR18" s="20">
        <f t="shared" si="150"/>
        <v>9.5583003217961107E-2</v>
      </c>
      <c r="DS18" s="44"/>
      <c r="DT18" s="44"/>
      <c r="DU18" s="24"/>
      <c r="DV18" s="20" t="str">
        <f t="shared" si="120"/>
        <v xml:space="preserve"> </v>
      </c>
      <c r="DW18" s="20" t="str">
        <f t="shared" si="151"/>
        <v xml:space="preserve"> </v>
      </c>
    </row>
    <row r="19" spans="1:127" s="14" customFormat="1" ht="17.25" customHeight="1" outlineLevel="1" x14ac:dyDescent="0.25">
      <c r="A19" s="13">
        <v>12</v>
      </c>
      <c r="B19" s="6" t="s">
        <v>40</v>
      </c>
      <c r="C19" s="19">
        <f>J19+AS19</f>
        <v>14117868.84</v>
      </c>
      <c r="D19" s="48">
        <v>14117868.84</v>
      </c>
      <c r="E19" s="19">
        <f>K19+AT19</f>
        <v>14228097.939999999</v>
      </c>
      <c r="F19" s="48">
        <v>14228097.939999999</v>
      </c>
      <c r="G19" s="19">
        <f t="shared" si="180"/>
        <v>11313375.800000001</v>
      </c>
      <c r="H19" s="20">
        <f t="shared" si="101"/>
        <v>1.0078077719271403</v>
      </c>
      <c r="I19" s="20">
        <f t="shared" si="122"/>
        <v>1.2576350500086808</v>
      </c>
      <c r="J19" s="12">
        <f t="shared" si="181"/>
        <v>12351625.99</v>
      </c>
      <c r="K19" s="17">
        <f t="shared" si="181"/>
        <v>12461293.75</v>
      </c>
      <c r="L19" s="12">
        <f t="shared" si="181"/>
        <v>10284127.41</v>
      </c>
      <c r="M19" s="20">
        <f t="shared" si="102"/>
        <v>1.008878811590376</v>
      </c>
      <c r="N19" s="20">
        <f t="shared" si="124"/>
        <v>1.2117016109585519</v>
      </c>
      <c r="O19" s="24">
        <v>8117967.1500000004</v>
      </c>
      <c r="P19" s="24">
        <v>8174788</v>
      </c>
      <c r="Q19" s="24">
        <v>6660203.5499999998</v>
      </c>
      <c r="R19" s="20">
        <f t="shared" si="103"/>
        <v>1.0069993939307822</v>
      </c>
      <c r="S19" s="20">
        <f t="shared" si="125"/>
        <v>1.2274081322934942</v>
      </c>
      <c r="T19" s="24">
        <v>1388630</v>
      </c>
      <c r="U19" s="24">
        <v>1415330.94</v>
      </c>
      <c r="V19" s="24">
        <v>1158900.22</v>
      </c>
      <c r="W19" s="20">
        <f t="shared" si="104"/>
        <v>1.0192282609478407</v>
      </c>
      <c r="X19" s="20">
        <f t="shared" si="126"/>
        <v>1.2212707492626069</v>
      </c>
      <c r="Y19" s="24">
        <v>1870.52</v>
      </c>
      <c r="Z19" s="24">
        <v>1870.52</v>
      </c>
      <c r="AA19" s="24">
        <v>2048.12</v>
      </c>
      <c r="AB19" s="20">
        <f t="shared" si="105"/>
        <v>1</v>
      </c>
      <c r="AC19" s="20">
        <f>IF(Z19=0," ",IF(Z19/AA19*100&gt;200,"св.200",Z19/AA19))</f>
        <v>0.91328633087905009</v>
      </c>
      <c r="AD19" s="24">
        <v>472934.7</v>
      </c>
      <c r="AE19" s="24">
        <v>489077.06</v>
      </c>
      <c r="AF19" s="24">
        <v>490462.37</v>
      </c>
      <c r="AG19" s="20">
        <f t="shared" si="106"/>
        <v>1.0341323231304449</v>
      </c>
      <c r="AH19" s="20">
        <f t="shared" si="128"/>
        <v>0.99717550196562477</v>
      </c>
      <c r="AI19" s="24">
        <v>2370223.62</v>
      </c>
      <c r="AJ19" s="24">
        <v>2380227.23</v>
      </c>
      <c r="AK19" s="24">
        <v>1972513.15</v>
      </c>
      <c r="AL19" s="20">
        <f t="shared" si="107"/>
        <v>1.004220534263345</v>
      </c>
      <c r="AM19" s="20">
        <f t="shared" si="129"/>
        <v>1.2066977753735129</v>
      </c>
      <c r="AN19" s="24"/>
      <c r="AO19" s="24"/>
      <c r="AP19" s="24"/>
      <c r="AQ19" s="20" t="str">
        <f t="shared" si="182"/>
        <v xml:space="preserve"> </v>
      </c>
      <c r="AR19" s="20" t="str">
        <f t="shared" si="130"/>
        <v xml:space="preserve"> </v>
      </c>
      <c r="AS19" s="7">
        <f t="shared" ref="AS19:AS22" si="187">AX19+BC19+BH19+BM19+BR19+BW19+CB19+CG19+DA19+DF19+DN19+CV19+DS19</f>
        <v>1766242.8499999999</v>
      </c>
      <c r="AT19" s="7">
        <f t="shared" ref="AT19:AT22" si="188">AY19+BD19+BI19+BN19+BS19+BX19+CC19+CH19+DB19+DG19+DO19+CW19+DK19+DT19</f>
        <v>1766804.19</v>
      </c>
      <c r="AU19" s="7">
        <f t="shared" ref="AU19:AU22" si="189">AZ19+BE19+BJ19+BO19+BT19+BY19+CD19+CI19+DC19+DH19+DP19+CX19+DL19</f>
        <v>1029248.39</v>
      </c>
      <c r="AV19" s="20">
        <f t="shared" si="109"/>
        <v>1.0003178158654684</v>
      </c>
      <c r="AW19" s="20">
        <f t="shared" si="131"/>
        <v>1.7165965059221515</v>
      </c>
      <c r="AX19" s="24">
        <v>276087.31</v>
      </c>
      <c r="AY19" s="24">
        <v>276648.65000000002</v>
      </c>
      <c r="AZ19" s="24">
        <v>206276.01</v>
      </c>
      <c r="BA19" s="20">
        <f t="shared" si="110"/>
        <v>1.002033197396867</v>
      </c>
      <c r="BB19" s="20">
        <f t="shared" si="132"/>
        <v>1.3411576557060612</v>
      </c>
      <c r="BC19" s="24"/>
      <c r="BD19" s="24"/>
      <c r="BE19" s="24"/>
      <c r="BF19" s="20" t="str">
        <f t="shared" si="133"/>
        <v xml:space="preserve"> </v>
      </c>
      <c r="BG19" s="20" t="str">
        <f t="shared" si="134"/>
        <v xml:space="preserve"> </v>
      </c>
      <c r="BH19" s="24"/>
      <c r="BI19" s="24"/>
      <c r="BJ19" s="24"/>
      <c r="BK19" s="20" t="str">
        <f t="shared" si="111"/>
        <v xml:space="preserve"> </v>
      </c>
      <c r="BL19" s="20" t="str">
        <f t="shared" si="135"/>
        <v xml:space="preserve"> </v>
      </c>
      <c r="BM19" s="24"/>
      <c r="BN19" s="24"/>
      <c r="BO19" s="24"/>
      <c r="BP19" s="20" t="str">
        <f t="shared" si="178"/>
        <v xml:space="preserve"> </v>
      </c>
      <c r="BQ19" s="20" t="str">
        <f t="shared" si="136"/>
        <v xml:space="preserve"> </v>
      </c>
      <c r="BR19" s="24">
        <v>1345438.66</v>
      </c>
      <c r="BS19" s="24">
        <v>1345438.66</v>
      </c>
      <c r="BT19" s="24">
        <v>650194.34</v>
      </c>
      <c r="BU19" s="20">
        <f t="shared" si="112"/>
        <v>1</v>
      </c>
      <c r="BV19" s="20" t="str">
        <f t="shared" si="169"/>
        <v>св.200</v>
      </c>
      <c r="BW19" s="24">
        <v>67080</v>
      </c>
      <c r="BX19" s="24">
        <v>67080</v>
      </c>
      <c r="BY19" s="24">
        <v>68920</v>
      </c>
      <c r="BZ19" s="20">
        <f t="shared" si="114"/>
        <v>1</v>
      </c>
      <c r="CA19" s="20">
        <f t="shared" si="138"/>
        <v>0.97330237957051657</v>
      </c>
      <c r="CB19" s="24"/>
      <c r="CC19" s="24"/>
      <c r="CD19" s="24"/>
      <c r="CE19" s="20" t="str">
        <f t="shared" si="179"/>
        <v xml:space="preserve"> </v>
      </c>
      <c r="CF19" s="20" t="str">
        <f t="shared" si="139"/>
        <v xml:space="preserve"> </v>
      </c>
      <c r="CG19" s="19">
        <f t="shared" si="184"/>
        <v>40246.89</v>
      </c>
      <c r="CH19" s="19">
        <f t="shared" si="184"/>
        <v>40246.89</v>
      </c>
      <c r="CI19" s="19">
        <f t="shared" si="184"/>
        <v>72202.039999999994</v>
      </c>
      <c r="CJ19" s="20">
        <f t="shared" si="185"/>
        <v>1</v>
      </c>
      <c r="CK19" s="20">
        <f t="shared" si="186"/>
        <v>0.55742039975601798</v>
      </c>
      <c r="CL19" s="24">
        <v>40246.89</v>
      </c>
      <c r="CM19" s="24">
        <v>40246.89</v>
      </c>
      <c r="CN19" s="24">
        <v>72202.039999999994</v>
      </c>
      <c r="CO19" s="20">
        <f t="shared" si="141"/>
        <v>1</v>
      </c>
      <c r="CP19" s="20">
        <f t="shared" si="142"/>
        <v>0.55742039975601798</v>
      </c>
      <c r="CQ19" s="24"/>
      <c r="CR19" s="24"/>
      <c r="CS19" s="24"/>
      <c r="CT19" s="20" t="str">
        <f t="shared" si="143"/>
        <v xml:space="preserve"> </v>
      </c>
      <c r="CU19" s="20" t="str">
        <f t="shared" si="144"/>
        <v xml:space="preserve"> </v>
      </c>
      <c r="CV19" s="24"/>
      <c r="CW19" s="24"/>
      <c r="CX19" s="24"/>
      <c r="CY19" s="20" t="str">
        <f t="shared" si="145"/>
        <v xml:space="preserve"> </v>
      </c>
      <c r="CZ19" s="20" t="str">
        <f t="shared" si="146"/>
        <v xml:space="preserve"> </v>
      </c>
      <c r="DA19" s="24"/>
      <c r="DB19" s="24"/>
      <c r="DC19" s="24"/>
      <c r="DD19" s="20" t="str">
        <f t="shared" si="117"/>
        <v xml:space="preserve"> </v>
      </c>
      <c r="DE19" s="20" t="str">
        <f t="shared" si="147"/>
        <v xml:space="preserve"> </v>
      </c>
      <c r="DF19" s="24">
        <v>3860.68</v>
      </c>
      <c r="DG19" s="24">
        <v>3860.68</v>
      </c>
      <c r="DH19" s="24"/>
      <c r="DI19" s="20">
        <f t="shared" si="118"/>
        <v>1</v>
      </c>
      <c r="DJ19" s="20" t="str">
        <f t="shared" si="148"/>
        <v xml:space="preserve"> </v>
      </c>
      <c r="DK19" s="24"/>
      <c r="DL19" s="24"/>
      <c r="DM19" s="20" t="str">
        <f t="shared" si="149"/>
        <v xml:space="preserve"> </v>
      </c>
      <c r="DN19" s="24"/>
      <c r="DO19" s="24"/>
      <c r="DP19" s="24">
        <v>31656</v>
      </c>
      <c r="DQ19" s="20" t="str">
        <f t="shared" si="119"/>
        <v xml:space="preserve"> </v>
      </c>
      <c r="DR19" s="20">
        <f t="shared" si="150"/>
        <v>0</v>
      </c>
      <c r="DS19" s="44">
        <v>33529.31</v>
      </c>
      <c r="DT19" s="44">
        <v>33529.31</v>
      </c>
      <c r="DU19" s="24"/>
      <c r="DV19" s="20">
        <f t="shared" si="120"/>
        <v>1</v>
      </c>
      <c r="DW19" s="20" t="str">
        <f t="shared" si="151"/>
        <v xml:space="preserve"> </v>
      </c>
    </row>
    <row r="20" spans="1:127" s="14" customFormat="1" ht="17.25" customHeight="1" outlineLevel="1" x14ac:dyDescent="0.25">
      <c r="A20" s="13">
        <v>13</v>
      </c>
      <c r="B20" s="6" t="s">
        <v>10</v>
      </c>
      <c r="C20" s="19">
        <f>J20+AS20</f>
        <v>1650508.83</v>
      </c>
      <c r="D20" s="48">
        <v>1650508.83</v>
      </c>
      <c r="E20" s="19">
        <f>K20+AT20</f>
        <v>1643454.6300000001</v>
      </c>
      <c r="F20" s="48">
        <v>1643454.63</v>
      </c>
      <c r="G20" s="19">
        <f t="shared" si="180"/>
        <v>1541035.14</v>
      </c>
      <c r="H20" s="20">
        <f t="shared" si="101"/>
        <v>0.99572604528265385</v>
      </c>
      <c r="I20" s="20">
        <f t="shared" si="122"/>
        <v>1.066461488996286</v>
      </c>
      <c r="J20" s="12">
        <f t="shared" si="181"/>
        <v>1588600</v>
      </c>
      <c r="K20" s="17">
        <f t="shared" si="181"/>
        <v>1582520.84</v>
      </c>
      <c r="L20" s="12">
        <f t="shared" si="181"/>
        <v>1482574.1099999999</v>
      </c>
      <c r="M20" s="20">
        <f t="shared" si="102"/>
        <v>0.99617325947375057</v>
      </c>
      <c r="N20" s="20">
        <f t="shared" si="124"/>
        <v>1.0674143230519519</v>
      </c>
      <c r="O20" s="24">
        <v>193600</v>
      </c>
      <c r="P20" s="24">
        <v>194429.21</v>
      </c>
      <c r="Q20" s="24">
        <v>217979.39</v>
      </c>
      <c r="R20" s="20">
        <f t="shared" si="103"/>
        <v>1.0042831095041322</v>
      </c>
      <c r="S20" s="20">
        <f t="shared" si="125"/>
        <v>0.89196143727166122</v>
      </c>
      <c r="T20" s="24"/>
      <c r="U20" s="24"/>
      <c r="V20" s="24"/>
      <c r="W20" s="20" t="str">
        <f t="shared" si="104"/>
        <v xml:space="preserve"> </v>
      </c>
      <c r="X20" s="20" t="str">
        <f t="shared" ref="X20:X22" si="190">IF(U20=0," ",IF(U20/V20*100&gt;200,"св.200",U20/V20))</f>
        <v xml:space="preserve"> </v>
      </c>
      <c r="Y20" s="24">
        <v>105000</v>
      </c>
      <c r="Z20" s="24">
        <v>100883.38</v>
      </c>
      <c r="AA20" s="24">
        <v>127471.91</v>
      </c>
      <c r="AB20" s="20">
        <f t="shared" si="105"/>
        <v>0.96079409523809534</v>
      </c>
      <c r="AC20" s="20">
        <f t="shared" si="127"/>
        <v>0.79141655600830019</v>
      </c>
      <c r="AD20" s="24">
        <v>130000</v>
      </c>
      <c r="AE20" s="24">
        <v>132811.22</v>
      </c>
      <c r="AF20" s="24">
        <v>53563.1</v>
      </c>
      <c r="AG20" s="20">
        <f t="shared" si="106"/>
        <v>1.0216247692307692</v>
      </c>
      <c r="AH20" s="20" t="str">
        <f t="shared" si="128"/>
        <v>св.200</v>
      </c>
      <c r="AI20" s="24">
        <v>1160000</v>
      </c>
      <c r="AJ20" s="24">
        <v>1154397.03</v>
      </c>
      <c r="AK20" s="24">
        <v>1083559.71</v>
      </c>
      <c r="AL20" s="20">
        <f t="shared" si="107"/>
        <v>0.99516985344827591</v>
      </c>
      <c r="AM20" s="20">
        <f t="shared" si="129"/>
        <v>1.0653746344998376</v>
      </c>
      <c r="AN20" s="24"/>
      <c r="AO20" s="24"/>
      <c r="AP20" s="24"/>
      <c r="AQ20" s="20" t="str">
        <f t="shared" si="182"/>
        <v xml:space="preserve"> </v>
      </c>
      <c r="AR20" s="20" t="str">
        <f t="shared" si="130"/>
        <v xml:space="preserve"> </v>
      </c>
      <c r="AS20" s="7">
        <f t="shared" si="187"/>
        <v>61908.83</v>
      </c>
      <c r="AT20" s="7">
        <f t="shared" si="188"/>
        <v>60933.789999999994</v>
      </c>
      <c r="AU20" s="7">
        <f t="shared" si="189"/>
        <v>58461.03</v>
      </c>
      <c r="AV20" s="20">
        <f t="shared" si="109"/>
        <v>0.98425038883790883</v>
      </c>
      <c r="AW20" s="20">
        <f t="shared" si="131"/>
        <v>1.0422975784039383</v>
      </c>
      <c r="AX20" s="24"/>
      <c r="AY20" s="24"/>
      <c r="AZ20" s="24"/>
      <c r="BA20" s="20" t="str">
        <f t="shared" si="110"/>
        <v xml:space="preserve"> </v>
      </c>
      <c r="BB20" s="20" t="str">
        <f t="shared" si="132"/>
        <v xml:space="preserve"> </v>
      </c>
      <c r="BC20" s="24"/>
      <c r="BD20" s="24"/>
      <c r="BE20" s="24"/>
      <c r="BF20" s="20" t="str">
        <f t="shared" si="133"/>
        <v xml:space="preserve"> </v>
      </c>
      <c r="BG20" s="20" t="str">
        <f t="shared" si="134"/>
        <v xml:space="preserve"> </v>
      </c>
      <c r="BH20" s="24"/>
      <c r="BI20" s="24"/>
      <c r="BJ20" s="24"/>
      <c r="BK20" s="20" t="str">
        <f t="shared" si="111"/>
        <v xml:space="preserve"> </v>
      </c>
      <c r="BL20" s="20" t="str">
        <f t="shared" si="135"/>
        <v xml:space="preserve"> </v>
      </c>
      <c r="BM20" s="24"/>
      <c r="BN20" s="24"/>
      <c r="BO20" s="24"/>
      <c r="BP20" s="20" t="str">
        <f t="shared" si="178"/>
        <v xml:space="preserve"> </v>
      </c>
      <c r="BQ20" s="20" t="str">
        <f t="shared" si="136"/>
        <v xml:space="preserve"> </v>
      </c>
      <c r="BR20" s="24">
        <v>33826.089999999997</v>
      </c>
      <c r="BS20" s="24">
        <v>31024.959999999999</v>
      </c>
      <c r="BT20" s="24">
        <v>32851.03</v>
      </c>
      <c r="BU20" s="20">
        <f t="shared" si="112"/>
        <v>0.91719025166668688</v>
      </c>
      <c r="BV20" s="20">
        <f t="shared" si="169"/>
        <v>0.94441361503733678</v>
      </c>
      <c r="BW20" s="24">
        <v>28082.74</v>
      </c>
      <c r="BX20" s="24">
        <v>28082.74</v>
      </c>
      <c r="BY20" s="24">
        <v>25610</v>
      </c>
      <c r="BZ20" s="20">
        <f t="shared" si="114"/>
        <v>1</v>
      </c>
      <c r="CA20" s="20">
        <f t="shared" si="138"/>
        <v>1.0965536899648576</v>
      </c>
      <c r="CB20" s="24"/>
      <c r="CC20" s="24"/>
      <c r="CD20" s="24"/>
      <c r="CE20" s="20" t="str">
        <f t="shared" si="179"/>
        <v xml:space="preserve"> </v>
      </c>
      <c r="CF20" s="20" t="str">
        <f t="shared" si="139"/>
        <v xml:space="preserve"> </v>
      </c>
      <c r="CG20" s="19">
        <f t="shared" ref="CG20:CG22" si="191">CL20+CQ20</f>
        <v>0</v>
      </c>
      <c r="CH20" s="19">
        <f t="shared" ref="CH20:CH22" si="192">CM20+CR20</f>
        <v>0</v>
      </c>
      <c r="CI20" s="19">
        <f t="shared" ref="CI20:CI22" si="193">CN20+CS20</f>
        <v>0</v>
      </c>
      <c r="CJ20" s="20" t="str">
        <f t="shared" si="185"/>
        <v xml:space="preserve"> </v>
      </c>
      <c r="CK20" s="20" t="str">
        <f t="shared" si="186"/>
        <v xml:space="preserve"> </v>
      </c>
      <c r="CL20" s="24"/>
      <c r="CM20" s="24"/>
      <c r="CN20" s="24"/>
      <c r="CO20" s="20" t="str">
        <f t="shared" si="141"/>
        <v xml:space="preserve"> </v>
      </c>
      <c r="CP20" s="20" t="str">
        <f t="shared" si="142"/>
        <v xml:space="preserve"> </v>
      </c>
      <c r="CQ20" s="24"/>
      <c r="CR20" s="24"/>
      <c r="CS20" s="24"/>
      <c r="CT20" s="20" t="str">
        <f t="shared" si="143"/>
        <v xml:space="preserve"> </v>
      </c>
      <c r="CU20" s="20" t="str">
        <f t="shared" si="144"/>
        <v xml:space="preserve"> </v>
      </c>
      <c r="CV20" s="24"/>
      <c r="CW20" s="24"/>
      <c r="CX20" s="24"/>
      <c r="CY20" s="20" t="str">
        <f t="shared" si="145"/>
        <v xml:space="preserve"> </v>
      </c>
      <c r="CZ20" s="20" t="str">
        <f t="shared" si="146"/>
        <v xml:space="preserve"> </v>
      </c>
      <c r="DA20" s="24"/>
      <c r="DB20" s="24"/>
      <c r="DC20" s="24"/>
      <c r="DD20" s="20" t="str">
        <f t="shared" si="117"/>
        <v xml:space="preserve"> </v>
      </c>
      <c r="DE20" s="20" t="str">
        <f t="shared" si="147"/>
        <v xml:space="preserve"> </v>
      </c>
      <c r="DF20" s="24"/>
      <c r="DG20" s="24"/>
      <c r="DH20" s="24"/>
      <c r="DI20" s="20" t="str">
        <f t="shared" si="118"/>
        <v xml:space="preserve"> </v>
      </c>
      <c r="DJ20" s="20" t="str">
        <f t="shared" si="148"/>
        <v xml:space="preserve"> </v>
      </c>
      <c r="DK20" s="24">
        <v>1826.09</v>
      </c>
      <c r="DL20" s="24"/>
      <c r="DM20" s="20" t="str">
        <f t="shared" si="149"/>
        <v xml:space="preserve"> </v>
      </c>
      <c r="DN20" s="24"/>
      <c r="DO20" s="24"/>
      <c r="DP20" s="24"/>
      <c r="DQ20" s="20" t="str">
        <f t="shared" si="119"/>
        <v xml:space="preserve"> </v>
      </c>
      <c r="DR20" s="20" t="str">
        <f t="shared" si="150"/>
        <v xml:space="preserve"> </v>
      </c>
      <c r="DS20" s="44"/>
      <c r="DT20" s="44"/>
      <c r="DU20" s="24"/>
      <c r="DV20" s="20" t="str">
        <f t="shared" si="120"/>
        <v xml:space="preserve"> </v>
      </c>
      <c r="DW20" s="20" t="str">
        <f t="shared" si="151"/>
        <v xml:space="preserve"> </v>
      </c>
    </row>
    <row r="21" spans="1:127" s="14" customFormat="1" ht="17.25" customHeight="1" outlineLevel="1" x14ac:dyDescent="0.25">
      <c r="A21" s="13">
        <v>14</v>
      </c>
      <c r="B21" s="6" t="s">
        <v>22</v>
      </c>
      <c r="C21" s="19">
        <f>J21+AS21</f>
        <v>3187134.8</v>
      </c>
      <c r="D21" s="48">
        <v>3187134.8</v>
      </c>
      <c r="E21" s="19">
        <f>K21+AT21</f>
        <v>3238298.4299999997</v>
      </c>
      <c r="F21" s="48">
        <v>3238298.43</v>
      </c>
      <c r="G21" s="19">
        <f t="shared" si="180"/>
        <v>2770409.99</v>
      </c>
      <c r="H21" s="20">
        <f t="shared" si="101"/>
        <v>1.0160531741550436</v>
      </c>
      <c r="I21" s="20">
        <f t="shared" si="122"/>
        <v>1.1688877970007607</v>
      </c>
      <c r="J21" s="12">
        <f t="shared" si="181"/>
        <v>2748050</v>
      </c>
      <c r="K21" s="17">
        <f t="shared" si="181"/>
        <v>2799213.63</v>
      </c>
      <c r="L21" s="12">
        <f t="shared" si="181"/>
        <v>2761409.99</v>
      </c>
      <c r="M21" s="20">
        <f t="shared" si="102"/>
        <v>1.0186181583304525</v>
      </c>
      <c r="N21" s="20">
        <f t="shared" si="124"/>
        <v>1.0136899772713575</v>
      </c>
      <c r="O21" s="24">
        <v>973050</v>
      </c>
      <c r="P21" s="24">
        <v>1020970.39</v>
      </c>
      <c r="Q21" s="24">
        <v>992068.7</v>
      </c>
      <c r="R21" s="20">
        <f t="shared" si="103"/>
        <v>1.0492476131750681</v>
      </c>
      <c r="S21" s="20">
        <f t="shared" si="125"/>
        <v>1.0291327505847125</v>
      </c>
      <c r="T21" s="24"/>
      <c r="U21" s="24"/>
      <c r="V21" s="24"/>
      <c r="W21" s="20" t="str">
        <f t="shared" si="104"/>
        <v xml:space="preserve"> </v>
      </c>
      <c r="X21" s="20" t="str">
        <f t="shared" si="190"/>
        <v xml:space="preserve"> </v>
      </c>
      <c r="Y21" s="24">
        <v>15000</v>
      </c>
      <c r="Z21" s="24">
        <v>12552.93</v>
      </c>
      <c r="AA21" s="24">
        <v>39402.99</v>
      </c>
      <c r="AB21" s="20">
        <f t="shared" si="105"/>
        <v>0.83686199999999999</v>
      </c>
      <c r="AC21" s="20">
        <f t="shared" si="127"/>
        <v>0.31857810790500929</v>
      </c>
      <c r="AD21" s="24">
        <v>80000</v>
      </c>
      <c r="AE21" s="24">
        <v>89339.29</v>
      </c>
      <c r="AF21" s="24">
        <v>47510.99</v>
      </c>
      <c r="AG21" s="20">
        <f t="shared" si="106"/>
        <v>1.1167411249999999</v>
      </c>
      <c r="AH21" s="20">
        <f t="shared" si="128"/>
        <v>1.880392094544862</v>
      </c>
      <c r="AI21" s="24">
        <v>1680000</v>
      </c>
      <c r="AJ21" s="24">
        <v>1676351.02</v>
      </c>
      <c r="AK21" s="24">
        <v>1682427.31</v>
      </c>
      <c r="AL21" s="20">
        <f t="shared" si="107"/>
        <v>0.99782798809523809</v>
      </c>
      <c r="AM21" s="20">
        <f t="shared" si="129"/>
        <v>0.99638837888336462</v>
      </c>
      <c r="AN21" s="24"/>
      <c r="AO21" s="24"/>
      <c r="AP21" s="24"/>
      <c r="AQ21" s="20" t="str">
        <f t="shared" si="182"/>
        <v xml:space="preserve"> </v>
      </c>
      <c r="AR21" s="20" t="str">
        <f t="shared" si="130"/>
        <v xml:space="preserve"> </v>
      </c>
      <c r="AS21" s="7">
        <f t="shared" si="187"/>
        <v>439084.79999999999</v>
      </c>
      <c r="AT21" s="7">
        <f t="shared" si="188"/>
        <v>439084.79999999999</v>
      </c>
      <c r="AU21" s="7">
        <f t="shared" si="189"/>
        <v>9000</v>
      </c>
      <c r="AV21" s="20">
        <f t="shared" si="109"/>
        <v>1</v>
      </c>
      <c r="AW21" s="20" t="str">
        <f t="shared" si="131"/>
        <v>св.200</v>
      </c>
      <c r="AX21" s="24"/>
      <c r="AY21" s="24"/>
      <c r="AZ21" s="24"/>
      <c r="BA21" s="20" t="str">
        <f t="shared" si="110"/>
        <v xml:space="preserve"> </v>
      </c>
      <c r="BB21" s="20" t="str">
        <f t="shared" si="132"/>
        <v xml:space="preserve"> </v>
      </c>
      <c r="BC21" s="24"/>
      <c r="BD21" s="24"/>
      <c r="BE21" s="24"/>
      <c r="BF21" s="20" t="str">
        <f t="shared" si="133"/>
        <v xml:space="preserve"> </v>
      </c>
      <c r="BG21" s="20" t="str">
        <f t="shared" si="134"/>
        <v xml:space="preserve"> </v>
      </c>
      <c r="BH21" s="24"/>
      <c r="BI21" s="24"/>
      <c r="BJ21" s="24"/>
      <c r="BK21" s="20" t="str">
        <f t="shared" si="111"/>
        <v xml:space="preserve"> </v>
      </c>
      <c r="BL21" s="20" t="str">
        <f t="shared" si="135"/>
        <v xml:space="preserve"> </v>
      </c>
      <c r="BM21" s="24"/>
      <c r="BN21" s="24"/>
      <c r="BO21" s="24"/>
      <c r="BP21" s="20" t="str">
        <f t="shared" si="178"/>
        <v xml:space="preserve"> </v>
      </c>
      <c r="BQ21" s="20" t="str">
        <f t="shared" si="136"/>
        <v xml:space="preserve"> </v>
      </c>
      <c r="BR21" s="24"/>
      <c r="BS21" s="24"/>
      <c r="BT21" s="24"/>
      <c r="BU21" s="20" t="str">
        <f t="shared" si="112"/>
        <v xml:space="preserve"> </v>
      </c>
      <c r="BV21" s="20" t="str">
        <f t="shared" si="169"/>
        <v xml:space="preserve"> </v>
      </c>
      <c r="BW21" s="24">
        <v>6400</v>
      </c>
      <c r="BX21" s="24">
        <v>6400</v>
      </c>
      <c r="BY21" s="24">
        <v>9000</v>
      </c>
      <c r="BZ21" s="20">
        <f t="shared" si="114"/>
        <v>1</v>
      </c>
      <c r="CA21" s="20">
        <f t="shared" si="138"/>
        <v>0.71111111111111114</v>
      </c>
      <c r="CB21" s="24"/>
      <c r="CC21" s="24"/>
      <c r="CD21" s="24"/>
      <c r="CE21" s="20" t="str">
        <f t="shared" si="179"/>
        <v xml:space="preserve"> </v>
      </c>
      <c r="CF21" s="20" t="str">
        <f t="shared" si="139"/>
        <v xml:space="preserve"> </v>
      </c>
      <c r="CG21" s="19">
        <f t="shared" si="191"/>
        <v>432684.79999999999</v>
      </c>
      <c r="CH21" s="19">
        <f t="shared" si="192"/>
        <v>432684.79999999999</v>
      </c>
      <c r="CI21" s="19">
        <f t="shared" si="193"/>
        <v>0</v>
      </c>
      <c r="CJ21" s="20">
        <f t="shared" si="185"/>
        <v>1</v>
      </c>
      <c r="CK21" s="20" t="str">
        <f t="shared" si="186"/>
        <v xml:space="preserve"> </v>
      </c>
      <c r="CL21" s="24"/>
      <c r="CM21" s="24"/>
      <c r="CN21" s="24"/>
      <c r="CO21" s="20" t="str">
        <f t="shared" si="141"/>
        <v xml:space="preserve"> </v>
      </c>
      <c r="CP21" s="20" t="str">
        <f t="shared" si="142"/>
        <v xml:space="preserve"> </v>
      </c>
      <c r="CQ21" s="24">
        <v>432684.79999999999</v>
      </c>
      <c r="CR21" s="24">
        <v>432684.79999999999</v>
      </c>
      <c r="CS21" s="24"/>
      <c r="CT21" s="20">
        <f t="shared" si="143"/>
        <v>1</v>
      </c>
      <c r="CU21" s="20" t="str">
        <f t="shared" si="144"/>
        <v xml:space="preserve"> </v>
      </c>
      <c r="CV21" s="24"/>
      <c r="CW21" s="24"/>
      <c r="CX21" s="24"/>
      <c r="CY21" s="20" t="str">
        <f t="shared" si="145"/>
        <v xml:space="preserve"> </v>
      </c>
      <c r="CZ21" s="20" t="str">
        <f t="shared" si="146"/>
        <v xml:space="preserve"> </v>
      </c>
      <c r="DA21" s="24"/>
      <c r="DB21" s="24"/>
      <c r="DC21" s="24"/>
      <c r="DD21" s="20" t="str">
        <f t="shared" si="117"/>
        <v xml:space="preserve"> </v>
      </c>
      <c r="DE21" s="20" t="str">
        <f t="shared" si="147"/>
        <v xml:space="preserve"> </v>
      </c>
      <c r="DF21" s="24"/>
      <c r="DG21" s="24"/>
      <c r="DH21" s="24"/>
      <c r="DI21" s="20" t="str">
        <f t="shared" si="118"/>
        <v xml:space="preserve"> </v>
      </c>
      <c r="DJ21" s="20" t="str">
        <f t="shared" si="148"/>
        <v xml:space="preserve"> </v>
      </c>
      <c r="DK21" s="24"/>
      <c r="DL21" s="24"/>
      <c r="DM21" s="20" t="str">
        <f>IF(DK21=0," ",IF(DK21/DL21*100&gt;200,"св.200",DK21/DL21))</f>
        <v xml:space="preserve"> </v>
      </c>
      <c r="DN21" s="24"/>
      <c r="DO21" s="24"/>
      <c r="DP21" s="24"/>
      <c r="DQ21" s="20" t="str">
        <f t="shared" si="119"/>
        <v xml:space="preserve"> </v>
      </c>
      <c r="DR21" s="20" t="str">
        <f t="shared" si="150"/>
        <v xml:space="preserve"> </v>
      </c>
      <c r="DS21" s="44"/>
      <c r="DT21" s="44"/>
      <c r="DU21" s="24"/>
      <c r="DV21" s="20" t="str">
        <f t="shared" si="120"/>
        <v xml:space="preserve"> </v>
      </c>
      <c r="DW21" s="20" t="str">
        <f t="shared" si="151"/>
        <v xml:space="preserve"> </v>
      </c>
    </row>
    <row r="22" spans="1:127" s="14" customFormat="1" ht="17.25" customHeight="1" outlineLevel="1" x14ac:dyDescent="0.25">
      <c r="A22" s="13">
        <v>15</v>
      </c>
      <c r="B22" s="6" t="s">
        <v>39</v>
      </c>
      <c r="C22" s="19">
        <f>J22+AS22</f>
        <v>3852515.27</v>
      </c>
      <c r="D22" s="48">
        <v>3852515.27</v>
      </c>
      <c r="E22" s="19">
        <f>K22+AT22</f>
        <v>3857184.0999999996</v>
      </c>
      <c r="F22" s="48">
        <v>3857184.1</v>
      </c>
      <c r="G22" s="19">
        <f t="shared" si="180"/>
        <v>3462841.5899999994</v>
      </c>
      <c r="H22" s="20">
        <f t="shared" si="101"/>
        <v>1.0012118913677919</v>
      </c>
      <c r="I22" s="20">
        <f t="shared" si="122"/>
        <v>1.1138782990070304</v>
      </c>
      <c r="J22" s="12">
        <f t="shared" si="181"/>
        <v>3593810</v>
      </c>
      <c r="K22" s="17">
        <f t="shared" si="181"/>
        <v>3598478.8299999996</v>
      </c>
      <c r="L22" s="12">
        <f t="shared" si="181"/>
        <v>3309027.4599999995</v>
      </c>
      <c r="M22" s="20">
        <f t="shared" si="102"/>
        <v>1.0012991310058126</v>
      </c>
      <c r="N22" s="20">
        <f t="shared" si="124"/>
        <v>1.0874732450845241</v>
      </c>
      <c r="O22" s="24">
        <v>1203810</v>
      </c>
      <c r="P22" s="24">
        <v>1207682.42</v>
      </c>
      <c r="Q22" s="24">
        <v>1280726.3999999999</v>
      </c>
      <c r="R22" s="20">
        <f t="shared" si="103"/>
        <v>1.0032168033161379</v>
      </c>
      <c r="S22" s="20">
        <f t="shared" si="125"/>
        <v>0.94296675699040799</v>
      </c>
      <c r="T22" s="24"/>
      <c r="U22" s="24"/>
      <c r="V22" s="24"/>
      <c r="W22" s="20" t="str">
        <f t="shared" si="104"/>
        <v xml:space="preserve"> </v>
      </c>
      <c r="X22" s="20" t="str">
        <f t="shared" si="190"/>
        <v xml:space="preserve"> </v>
      </c>
      <c r="Y22" s="24">
        <v>70000</v>
      </c>
      <c r="Z22" s="24">
        <v>69279.759999999995</v>
      </c>
      <c r="AA22" s="24">
        <v>16231.5</v>
      </c>
      <c r="AB22" s="20">
        <f t="shared" si="105"/>
        <v>0.98971085714285711</v>
      </c>
      <c r="AC22" s="20" t="str">
        <f t="shared" si="127"/>
        <v>св.200</v>
      </c>
      <c r="AD22" s="24">
        <v>320000</v>
      </c>
      <c r="AE22" s="24">
        <v>322860.11</v>
      </c>
      <c r="AF22" s="24">
        <v>134902.78</v>
      </c>
      <c r="AG22" s="20">
        <f t="shared" si="106"/>
        <v>1.0089378437500001</v>
      </c>
      <c r="AH22" s="20" t="str">
        <f t="shared" si="128"/>
        <v>св.200</v>
      </c>
      <c r="AI22" s="24">
        <v>2000000</v>
      </c>
      <c r="AJ22" s="24">
        <v>1998656.54</v>
      </c>
      <c r="AK22" s="24">
        <v>1877166.78</v>
      </c>
      <c r="AL22" s="20">
        <f t="shared" si="107"/>
        <v>0.99932827000000002</v>
      </c>
      <c r="AM22" s="20">
        <f t="shared" si="129"/>
        <v>1.0647197474909502</v>
      </c>
      <c r="AN22" s="24"/>
      <c r="AO22" s="24"/>
      <c r="AP22" s="24"/>
      <c r="AQ22" s="20" t="str">
        <f t="shared" si="182"/>
        <v xml:space="preserve"> </v>
      </c>
      <c r="AR22" s="20" t="str">
        <f t="shared" si="130"/>
        <v xml:space="preserve"> </v>
      </c>
      <c r="AS22" s="7">
        <f t="shared" si="187"/>
        <v>258705.27</v>
      </c>
      <c r="AT22" s="7">
        <f t="shared" si="188"/>
        <v>258705.27</v>
      </c>
      <c r="AU22" s="7">
        <f t="shared" si="189"/>
        <v>153814.13</v>
      </c>
      <c r="AV22" s="20">
        <f t="shared" si="109"/>
        <v>1</v>
      </c>
      <c r="AW22" s="20">
        <f t="shared" si="131"/>
        <v>1.6819343580462991</v>
      </c>
      <c r="AX22" s="24"/>
      <c r="AY22" s="24"/>
      <c r="AZ22" s="24"/>
      <c r="BA22" s="20" t="str">
        <f t="shared" si="110"/>
        <v xml:space="preserve"> </v>
      </c>
      <c r="BB22" s="20" t="str">
        <f t="shared" si="132"/>
        <v xml:space="preserve"> </v>
      </c>
      <c r="BC22" s="24"/>
      <c r="BD22" s="24"/>
      <c r="BE22" s="24"/>
      <c r="BF22" s="20" t="str">
        <f t="shared" si="133"/>
        <v xml:space="preserve"> </v>
      </c>
      <c r="BG22" s="20" t="str">
        <f t="shared" si="134"/>
        <v xml:space="preserve"> </v>
      </c>
      <c r="BH22" s="24"/>
      <c r="BI22" s="24"/>
      <c r="BJ22" s="24"/>
      <c r="BK22" s="20" t="str">
        <f t="shared" si="111"/>
        <v xml:space="preserve"> </v>
      </c>
      <c r="BL22" s="20" t="str">
        <f t="shared" si="135"/>
        <v xml:space="preserve"> </v>
      </c>
      <c r="BM22" s="24"/>
      <c r="BN22" s="24"/>
      <c r="BO22" s="24"/>
      <c r="BP22" s="20" t="str">
        <f t="shared" si="178"/>
        <v xml:space="preserve"> </v>
      </c>
      <c r="BQ22" s="20" t="str">
        <f t="shared" si="136"/>
        <v xml:space="preserve"> </v>
      </c>
      <c r="BR22" s="24"/>
      <c r="BS22" s="24"/>
      <c r="BT22" s="24"/>
      <c r="BU22" s="20" t="str">
        <f t="shared" si="112"/>
        <v xml:space="preserve"> </v>
      </c>
      <c r="BV22" s="20" t="str">
        <f t="shared" si="169"/>
        <v xml:space="preserve"> </v>
      </c>
      <c r="BW22" s="24"/>
      <c r="BX22" s="24"/>
      <c r="BY22" s="24">
        <v>43350</v>
      </c>
      <c r="BZ22" s="20" t="str">
        <f t="shared" si="114"/>
        <v xml:space="preserve"> </v>
      </c>
      <c r="CA22" s="20">
        <f t="shared" si="138"/>
        <v>0</v>
      </c>
      <c r="CB22" s="24"/>
      <c r="CC22" s="24"/>
      <c r="CD22" s="24"/>
      <c r="CE22" s="20" t="str">
        <f t="shared" si="179"/>
        <v xml:space="preserve"> </v>
      </c>
      <c r="CF22" s="20" t="str">
        <f t="shared" si="139"/>
        <v xml:space="preserve"> </v>
      </c>
      <c r="CG22" s="19">
        <f t="shared" si="191"/>
        <v>0</v>
      </c>
      <c r="CH22" s="19">
        <f t="shared" si="192"/>
        <v>0</v>
      </c>
      <c r="CI22" s="19">
        <f t="shared" si="193"/>
        <v>0</v>
      </c>
      <c r="CJ22" s="20" t="str">
        <f t="shared" si="185"/>
        <v xml:space="preserve"> </v>
      </c>
      <c r="CK22" s="20" t="str">
        <f t="shared" si="186"/>
        <v xml:space="preserve"> </v>
      </c>
      <c r="CL22" s="24"/>
      <c r="CM22" s="24"/>
      <c r="CN22" s="24"/>
      <c r="CO22" s="20" t="str">
        <f t="shared" si="141"/>
        <v xml:space="preserve"> </v>
      </c>
      <c r="CP22" s="20" t="str">
        <f t="shared" si="142"/>
        <v xml:space="preserve"> </v>
      </c>
      <c r="CQ22" s="24"/>
      <c r="CR22" s="24"/>
      <c r="CS22" s="24"/>
      <c r="CT22" s="20" t="str">
        <f t="shared" si="143"/>
        <v xml:space="preserve"> </v>
      </c>
      <c r="CU22" s="20" t="str">
        <f t="shared" si="144"/>
        <v xml:space="preserve"> </v>
      </c>
      <c r="CV22" s="24"/>
      <c r="CW22" s="24"/>
      <c r="CX22" s="24"/>
      <c r="CY22" s="20" t="str">
        <f t="shared" si="145"/>
        <v xml:space="preserve"> </v>
      </c>
      <c r="CZ22" s="20" t="str">
        <f t="shared" si="146"/>
        <v xml:space="preserve"> </v>
      </c>
      <c r="DA22" s="24"/>
      <c r="DB22" s="24"/>
      <c r="DC22" s="24"/>
      <c r="DD22" s="20" t="str">
        <f t="shared" si="117"/>
        <v xml:space="preserve"> </v>
      </c>
      <c r="DE22" s="20" t="str">
        <f t="shared" si="147"/>
        <v xml:space="preserve"> </v>
      </c>
      <c r="DF22" s="24">
        <v>58705.27</v>
      </c>
      <c r="DG22" s="24">
        <v>58705.27</v>
      </c>
      <c r="DH22" s="24"/>
      <c r="DI22" s="20">
        <f t="shared" si="118"/>
        <v>1</v>
      </c>
      <c r="DJ22" s="20" t="str">
        <f t="shared" si="148"/>
        <v xml:space="preserve"> </v>
      </c>
      <c r="DK22" s="24"/>
      <c r="DL22" s="24"/>
      <c r="DM22" s="20" t="str">
        <f t="shared" si="149"/>
        <v xml:space="preserve"> </v>
      </c>
      <c r="DN22" s="24">
        <v>200000</v>
      </c>
      <c r="DO22" s="24">
        <v>200000</v>
      </c>
      <c r="DP22" s="24">
        <v>110464.13</v>
      </c>
      <c r="DQ22" s="20">
        <f t="shared" si="119"/>
        <v>1</v>
      </c>
      <c r="DR22" s="20">
        <f t="shared" si="150"/>
        <v>1.8105424810750783</v>
      </c>
      <c r="DS22" s="44"/>
      <c r="DT22" s="44"/>
      <c r="DU22" s="24"/>
      <c r="DV22" s="20" t="str">
        <f t="shared" si="120"/>
        <v xml:space="preserve"> </v>
      </c>
      <c r="DW22" s="20" t="str">
        <f t="shared" si="151"/>
        <v xml:space="preserve"> </v>
      </c>
    </row>
    <row r="23" spans="1:127" s="83" customFormat="1" ht="15.75" x14ac:dyDescent="0.2">
      <c r="A23" s="76"/>
      <c r="B23" s="77" t="s">
        <v>138</v>
      </c>
      <c r="C23" s="84">
        <f>SUM(C24:C28)</f>
        <v>52042862.960000001</v>
      </c>
      <c r="D23" s="85"/>
      <c r="E23" s="84">
        <f>SUM(E24:E28)</f>
        <v>56307596.179999992</v>
      </c>
      <c r="F23" s="85"/>
      <c r="G23" s="84">
        <f>SUM(G24:G28)</f>
        <v>53247607.949999996</v>
      </c>
      <c r="H23" s="80">
        <f t="shared" si="101"/>
        <v>1.0819465528496741</v>
      </c>
      <c r="I23" s="80">
        <f t="shared" si="122"/>
        <v>1.0574671491886238</v>
      </c>
      <c r="J23" s="78">
        <f>SUM(J24:J28)</f>
        <v>47367090.079999998</v>
      </c>
      <c r="K23" s="78">
        <f>SUM(K24:K28)</f>
        <v>51113296.850000001</v>
      </c>
      <c r="L23" s="78">
        <f>SUM(L24:L28)</f>
        <v>49617839.920000002</v>
      </c>
      <c r="M23" s="80">
        <f t="shared" si="102"/>
        <v>1.0790888096286451</v>
      </c>
      <c r="N23" s="80">
        <f t="shared" si="124"/>
        <v>1.0301395008813596</v>
      </c>
      <c r="O23" s="78">
        <f>SUM(O24:O28)</f>
        <v>36469955.43</v>
      </c>
      <c r="P23" s="78">
        <f>SUM(P24:P28)</f>
        <v>38918988.019999996</v>
      </c>
      <c r="Q23" s="78">
        <f>SUM(Q24:Q28)</f>
        <v>37793145.239999987</v>
      </c>
      <c r="R23" s="80">
        <f t="shared" si="103"/>
        <v>1.0671520587597274</v>
      </c>
      <c r="S23" s="80">
        <f t="shared" si="125"/>
        <v>1.0297896026607605</v>
      </c>
      <c r="T23" s="78">
        <f>SUM(T24:T28)</f>
        <v>1900000</v>
      </c>
      <c r="U23" s="78">
        <f>SUM(U24:U28)</f>
        <v>2186855.7200000002</v>
      </c>
      <c r="V23" s="78">
        <f>SUM(V24:V28)</f>
        <v>1871409.34</v>
      </c>
      <c r="W23" s="80">
        <f t="shared" si="104"/>
        <v>1.1509766947368423</v>
      </c>
      <c r="X23" s="80">
        <f t="shared" si="126"/>
        <v>1.1685608665392255</v>
      </c>
      <c r="Y23" s="78">
        <f>SUM(Y24:Y28)</f>
        <v>0</v>
      </c>
      <c r="Z23" s="78">
        <f>SUM(Z24:Z28)</f>
        <v>0.04</v>
      </c>
      <c r="AA23" s="78">
        <f>SUM(AA24:AA28)</f>
        <v>0</v>
      </c>
      <c r="AB23" s="80" t="str">
        <f t="shared" si="105"/>
        <v xml:space="preserve"> </v>
      </c>
      <c r="AC23" s="80" t="str">
        <f t="shared" si="127"/>
        <v xml:space="preserve"> </v>
      </c>
      <c r="AD23" s="78">
        <f>SUM(AD24:AD28)</f>
        <v>1964000</v>
      </c>
      <c r="AE23" s="78">
        <f>SUM(AE24:AE28)</f>
        <v>2352763.7000000002</v>
      </c>
      <c r="AF23" s="78">
        <f>SUM(AF24:AF28)</f>
        <v>2164221.27</v>
      </c>
      <c r="AG23" s="80">
        <f t="shared" si="106"/>
        <v>1.1979448574338087</v>
      </c>
      <c r="AH23" s="80">
        <f t="shared" si="128"/>
        <v>1.087117908234956</v>
      </c>
      <c r="AI23" s="78">
        <f>SUM(AI24:AI28)</f>
        <v>7028754.6500000004</v>
      </c>
      <c r="AJ23" s="78">
        <f>SUM(AJ24:AJ28)</f>
        <v>7650055.3699999992</v>
      </c>
      <c r="AK23" s="78">
        <f>SUM(AK24:AK28)</f>
        <v>7783294.0700000003</v>
      </c>
      <c r="AL23" s="80">
        <f t="shared" si="107"/>
        <v>1.0883941396361017</v>
      </c>
      <c r="AM23" s="80">
        <f t="shared" si="129"/>
        <v>0.98288145111803527</v>
      </c>
      <c r="AN23" s="78">
        <f>SUM(AN24:AN28)</f>
        <v>4380</v>
      </c>
      <c r="AO23" s="78">
        <f>SUM(AO24:AO28)</f>
        <v>4634</v>
      </c>
      <c r="AP23" s="78">
        <f>SUM(AP24:AP28)</f>
        <v>5770</v>
      </c>
      <c r="AQ23" s="80">
        <f t="shared" si="182"/>
        <v>1.0579908675799086</v>
      </c>
      <c r="AR23" s="80">
        <f t="shared" si="130"/>
        <v>0.80311958405545925</v>
      </c>
      <c r="AS23" s="78">
        <f>SUM(AS24:AS28)</f>
        <v>4675772.88</v>
      </c>
      <c r="AT23" s="78">
        <f t="shared" ref="AT23:AU23" si="194">SUM(AT24:AT28)</f>
        <v>5194299.33</v>
      </c>
      <c r="AU23" s="78">
        <f t="shared" si="194"/>
        <v>3629768.0300000003</v>
      </c>
      <c r="AV23" s="80">
        <f t="shared" si="109"/>
        <v>1.1108964150542744</v>
      </c>
      <c r="AW23" s="80">
        <f t="shared" si="131"/>
        <v>1.4310279023533081</v>
      </c>
      <c r="AX23" s="78">
        <f>SUM(AX24:AX28)</f>
        <v>750000</v>
      </c>
      <c r="AY23" s="78">
        <f>SUM(AY24:AY28)</f>
        <v>505043.87</v>
      </c>
      <c r="AZ23" s="78">
        <f>SUM(AZ24:AZ28)</f>
        <v>822529.82</v>
      </c>
      <c r="BA23" s="80">
        <f t="shared" si="110"/>
        <v>0.67339182666666664</v>
      </c>
      <c r="BB23" s="80">
        <f t="shared" si="132"/>
        <v>0.61401283907250925</v>
      </c>
      <c r="BC23" s="78">
        <f>SUM(BC24:BC28)</f>
        <v>86964</v>
      </c>
      <c r="BD23" s="78">
        <f>SUM(BD24:BD28)</f>
        <v>24672.97</v>
      </c>
      <c r="BE23" s="78">
        <f>SUM(BE24:BE28)</f>
        <v>42418.32</v>
      </c>
      <c r="BF23" s="80">
        <f t="shared" si="133"/>
        <v>0.28371475553102432</v>
      </c>
      <c r="BG23" s="80">
        <f t="shared" si="134"/>
        <v>0.58165834950559103</v>
      </c>
      <c r="BH23" s="78">
        <f>SUM(BH24:BH28)</f>
        <v>321184</v>
      </c>
      <c r="BI23" s="78">
        <f>SUM(BI24:BI28)</f>
        <v>272820.84999999998</v>
      </c>
      <c r="BJ23" s="78">
        <f>SUM(BJ24:BJ28)</f>
        <v>357987.14999999997</v>
      </c>
      <c r="BK23" s="80">
        <f t="shared" si="111"/>
        <v>0.84942229376307654</v>
      </c>
      <c r="BL23" s="80">
        <f t="shared" si="135"/>
        <v>0.76209676799851611</v>
      </c>
      <c r="BM23" s="78">
        <f>SUM(BM24:BM28)</f>
        <v>0</v>
      </c>
      <c r="BN23" s="78">
        <f>SUM(BN24:BN28)</f>
        <v>0</v>
      </c>
      <c r="BO23" s="78">
        <f>SUM(BO24:BO28)</f>
        <v>0</v>
      </c>
      <c r="BP23" s="80" t="str">
        <f t="shared" si="178"/>
        <v xml:space="preserve"> </v>
      </c>
      <c r="BQ23" s="80" t="str">
        <f t="shared" si="136"/>
        <v xml:space="preserve"> </v>
      </c>
      <c r="BR23" s="78">
        <f>SUM(BR24:BR28)</f>
        <v>1000000</v>
      </c>
      <c r="BS23" s="78">
        <f>SUM(BS24:BS28)</f>
        <v>918819.66</v>
      </c>
      <c r="BT23" s="78">
        <f>SUM(BT24:BT28)</f>
        <v>921532.13</v>
      </c>
      <c r="BU23" s="80">
        <f t="shared" si="112"/>
        <v>0.91881966000000004</v>
      </c>
      <c r="BV23" s="80">
        <f t="shared" si="169"/>
        <v>0.99705656491868599</v>
      </c>
      <c r="BW23" s="78">
        <f>SUM(BW24:BW28)</f>
        <v>482231.92</v>
      </c>
      <c r="BX23" s="78">
        <f>SUM(BX24:BX28)</f>
        <v>488425.81999999995</v>
      </c>
      <c r="BY23" s="78">
        <f>SUM(BY24:BY28)</f>
        <v>321920.14</v>
      </c>
      <c r="BZ23" s="80">
        <f t="shared" si="114"/>
        <v>1.0128442347823015</v>
      </c>
      <c r="CA23" s="80">
        <f t="shared" si="138"/>
        <v>1.5172266637309486</v>
      </c>
      <c r="CB23" s="78">
        <f>SUM(CB24:CB28)</f>
        <v>200000</v>
      </c>
      <c r="CC23" s="78">
        <f>SUM(CC24:CC28)</f>
        <v>82400</v>
      </c>
      <c r="CD23" s="78">
        <f>SUM(CD24:CD28)</f>
        <v>204374</v>
      </c>
      <c r="CE23" s="80">
        <f t="shared" si="179"/>
        <v>0.41199999999999998</v>
      </c>
      <c r="CF23" s="80">
        <f t="shared" si="139"/>
        <v>0.40318240089248142</v>
      </c>
      <c r="CG23" s="84">
        <f>SUM(CG24:CG28)</f>
        <v>732780</v>
      </c>
      <c r="CH23" s="84">
        <f>SUM(CH24:CH28)</f>
        <v>1718815.23</v>
      </c>
      <c r="CI23" s="84">
        <f>SUM(CI24:CI28)</f>
        <v>598149.21</v>
      </c>
      <c r="CJ23" s="80" t="str">
        <f t="shared" si="140"/>
        <v>СВ.200</v>
      </c>
      <c r="CK23" s="80" t="str">
        <f t="shared" si="156"/>
        <v>св.200</v>
      </c>
      <c r="CL23" s="78">
        <f>SUM(CL24:CL28)</f>
        <v>500000</v>
      </c>
      <c r="CM23" s="78">
        <f>SUM(CM24:CM28)</f>
        <v>581370.81000000006</v>
      </c>
      <c r="CN23" s="78">
        <f>SUM(CN24:CN28)</f>
        <v>500971</v>
      </c>
      <c r="CO23" s="80">
        <f t="shared" si="141"/>
        <v>1.16274162</v>
      </c>
      <c r="CP23" s="80">
        <f t="shared" si="142"/>
        <v>1.1604879523964462</v>
      </c>
      <c r="CQ23" s="78">
        <f>SUM(CQ24:CQ28)</f>
        <v>232780</v>
      </c>
      <c r="CR23" s="78">
        <f>SUM(CR24:CR28)</f>
        <v>1137444.42</v>
      </c>
      <c r="CS23" s="78">
        <f>SUM(CS24:CS28)</f>
        <v>97178.21</v>
      </c>
      <c r="CT23" s="80" t="str">
        <f t="shared" si="143"/>
        <v>СВ.200</v>
      </c>
      <c r="CU23" s="80" t="str">
        <f t="shared" si="144"/>
        <v>св.200</v>
      </c>
      <c r="CV23" s="78">
        <f>SUM(CV24:CV28)</f>
        <v>0</v>
      </c>
      <c r="CW23" s="78">
        <f>SUM(CW24:CW28)</f>
        <v>0</v>
      </c>
      <c r="CX23" s="78">
        <f>SUM(CX24:CX28)</f>
        <v>0</v>
      </c>
      <c r="CY23" s="82" t="str">
        <f t="shared" si="145"/>
        <v xml:space="preserve"> </v>
      </c>
      <c r="CZ23" s="82" t="str">
        <f t="shared" si="146"/>
        <v xml:space="preserve"> </v>
      </c>
      <c r="DA23" s="78">
        <f>SUM(DA24:DA28)</f>
        <v>0</v>
      </c>
      <c r="DB23" s="78">
        <f>SUM(DB24:DB28)</f>
        <v>0</v>
      </c>
      <c r="DC23" s="78">
        <f>SUM(DC24:DC28)</f>
        <v>0</v>
      </c>
      <c r="DD23" s="80" t="str">
        <f t="shared" si="117"/>
        <v xml:space="preserve"> </v>
      </c>
      <c r="DE23" s="80" t="str">
        <f t="shared" si="147"/>
        <v xml:space="preserve"> </v>
      </c>
      <c r="DF23" s="78">
        <f>SUM(DF24:DF28)</f>
        <v>191200</v>
      </c>
      <c r="DG23" s="78">
        <f>SUM(DG24:DG28)</f>
        <v>256264.56</v>
      </c>
      <c r="DH23" s="78">
        <f>SUM(DH24:DH28)</f>
        <v>261738.26</v>
      </c>
      <c r="DI23" s="80">
        <f t="shared" si="118"/>
        <v>1.3402958158995817</v>
      </c>
      <c r="DJ23" s="80">
        <f t="shared" si="148"/>
        <v>0.97908712314355562</v>
      </c>
      <c r="DK23" s="78">
        <f>SUM(DK24:DK28)</f>
        <v>21557.98</v>
      </c>
      <c r="DL23" s="78">
        <f>SUM(DL24:DL28)</f>
        <v>-881</v>
      </c>
      <c r="DM23" s="80">
        <f>IF(DK23&lt;=0," ",IF(DK23/DL23*100&gt;200,"св.200",DK23/DL23))</f>
        <v>-24.469897843359817</v>
      </c>
      <c r="DN23" s="78">
        <f>SUM(DN24:DN28)</f>
        <v>0</v>
      </c>
      <c r="DO23" s="78">
        <f>SUM(DO24:DO28)</f>
        <v>0</v>
      </c>
      <c r="DP23" s="78">
        <f>SUM(DP24:DP28)</f>
        <v>0</v>
      </c>
      <c r="DQ23" s="80" t="str">
        <f t="shared" si="119"/>
        <v xml:space="preserve"> </v>
      </c>
      <c r="DR23" s="80" t="str">
        <f t="shared" si="150"/>
        <v xml:space="preserve"> </v>
      </c>
      <c r="DS23" s="78">
        <f>SUM(DS24:DS28)</f>
        <v>111412.96</v>
      </c>
      <c r="DT23" s="78">
        <f>SUM(DT24:DT28)</f>
        <v>105478.39</v>
      </c>
      <c r="DU23" s="78">
        <f>SUM(DU24:DU28)</f>
        <v>0</v>
      </c>
      <c r="DV23" s="80">
        <f t="shared" si="120"/>
        <v>0.94673357569891325</v>
      </c>
      <c r="DW23" s="80" t="str">
        <f t="shared" si="151"/>
        <v xml:space="preserve"> </v>
      </c>
    </row>
    <row r="24" spans="1:127" s="14" customFormat="1" ht="16.5" customHeight="1" outlineLevel="1" x14ac:dyDescent="0.25">
      <c r="A24" s="13">
        <v>16</v>
      </c>
      <c r="B24" s="6" t="s">
        <v>61</v>
      </c>
      <c r="C24" s="19">
        <f>J24+AS24</f>
        <v>46142014.960000001</v>
      </c>
      <c r="D24" s="48">
        <v>46142014.960000001</v>
      </c>
      <c r="E24" s="19">
        <f>K24+AT24</f>
        <v>50444803.869999997</v>
      </c>
      <c r="F24" s="48">
        <v>50444803.869999997</v>
      </c>
      <c r="G24" s="19">
        <f t="shared" ref="G24:G28" si="195">L24+AU24</f>
        <v>46685524.089999996</v>
      </c>
      <c r="H24" s="20">
        <f t="shared" si="101"/>
        <v>1.09325099724687</v>
      </c>
      <c r="I24" s="20">
        <f t="shared" si="122"/>
        <v>1.0805234567518807</v>
      </c>
      <c r="J24" s="12">
        <f t="shared" ref="J24:K28" si="196">Y24++AI24+O24+AD24+AN24+T24</f>
        <v>41872517</v>
      </c>
      <c r="K24" s="17">
        <f t="shared" si="196"/>
        <v>45421926.140000001</v>
      </c>
      <c r="L24" s="12">
        <f>AA24++AK24+Q24+AF24+AP24+V24</f>
        <v>43406638.469999999</v>
      </c>
      <c r="M24" s="20">
        <f t="shared" si="102"/>
        <v>1.0847670356190913</v>
      </c>
      <c r="N24" s="20">
        <f t="shared" si="124"/>
        <v>1.0464280981212781</v>
      </c>
      <c r="O24" s="24">
        <v>35842517</v>
      </c>
      <c r="P24" s="24">
        <v>38275431.689999998</v>
      </c>
      <c r="Q24" s="24">
        <v>37202208.049999997</v>
      </c>
      <c r="R24" s="20">
        <f t="shared" si="103"/>
        <v>1.0678778973586034</v>
      </c>
      <c r="S24" s="20">
        <f t="shared" si="125"/>
        <v>1.0288483855194182</v>
      </c>
      <c r="T24" s="24">
        <v>1900000</v>
      </c>
      <c r="U24" s="24">
        <v>2186855.7200000002</v>
      </c>
      <c r="V24" s="24">
        <v>1871409.34</v>
      </c>
      <c r="W24" s="20">
        <f t="shared" si="104"/>
        <v>1.1509766947368423</v>
      </c>
      <c r="X24" s="20">
        <f t="shared" ref="X24:X28" si="197">IF(U24=0," ",IF(U24/V24*100&gt;200,"св.200",U24/V24))</f>
        <v>1.1685608665392255</v>
      </c>
      <c r="Y24" s="24"/>
      <c r="Z24" s="24"/>
      <c r="AA24" s="24"/>
      <c r="AB24" s="20" t="str">
        <f t="shared" si="105"/>
        <v xml:space="preserve"> </v>
      </c>
      <c r="AC24" s="20" t="str">
        <f t="shared" si="127"/>
        <v xml:space="preserve"> </v>
      </c>
      <c r="AD24" s="24">
        <v>1550000</v>
      </c>
      <c r="AE24" s="24">
        <v>1950823.92</v>
      </c>
      <c r="AF24" s="24">
        <v>1770168.47</v>
      </c>
      <c r="AG24" s="20">
        <f t="shared" si="106"/>
        <v>1.2585960774193548</v>
      </c>
      <c r="AH24" s="20">
        <f t="shared" si="128"/>
        <v>1.1020555122643214</v>
      </c>
      <c r="AI24" s="24">
        <v>2580000</v>
      </c>
      <c r="AJ24" s="24">
        <v>3008814.81</v>
      </c>
      <c r="AK24" s="24">
        <v>2562852.61</v>
      </c>
      <c r="AL24" s="20">
        <f t="shared" si="107"/>
        <v>1.1662072906976744</v>
      </c>
      <c r="AM24" s="20">
        <f t="shared" si="129"/>
        <v>1.1740100848015602</v>
      </c>
      <c r="AN24" s="24"/>
      <c r="AO24" s="24"/>
      <c r="AP24" s="24"/>
      <c r="AQ24" s="20" t="str">
        <f t="shared" si="182"/>
        <v xml:space="preserve"> </v>
      </c>
      <c r="AR24" s="20" t="str">
        <f t="shared" si="130"/>
        <v xml:space="preserve"> </v>
      </c>
      <c r="AS24" s="7">
        <f>AX24+BC24+BH24+BM24++BR24+BW24+CB24+CG24+DA24+DF24+DN24+CV24+DS24+800000</f>
        <v>4269497.96</v>
      </c>
      <c r="AT24" s="7">
        <f>AY24+BD24+BI24+BN24+BS24+BX24+CC24+CH24+DB24+DG24+DO24+CW24+DK24+DT24+800000</f>
        <v>5022877.7299999995</v>
      </c>
      <c r="AU24" s="7">
        <f>AZ24+BE24+BJ24+BO24+BT24+BY24+CD24+CI24+DC24+DH24+DP24+CX24+DL24+100000</f>
        <v>3278885.62</v>
      </c>
      <c r="AV24" s="20">
        <f t="shared" si="109"/>
        <v>1.176456289956864</v>
      </c>
      <c r="AW24" s="20">
        <f t="shared" si="131"/>
        <v>1.5318856197246671</v>
      </c>
      <c r="AX24" s="24">
        <v>750000</v>
      </c>
      <c r="AY24" s="24">
        <v>505043.87</v>
      </c>
      <c r="AZ24" s="24">
        <v>822529.82</v>
      </c>
      <c r="BA24" s="20">
        <f t="shared" si="110"/>
        <v>0.67339182666666664</v>
      </c>
      <c r="BB24" s="20">
        <f t="shared" si="132"/>
        <v>0.61401283907250925</v>
      </c>
      <c r="BC24" s="24">
        <v>4600</v>
      </c>
      <c r="BD24" s="24">
        <v>11720</v>
      </c>
      <c r="BE24" s="24">
        <v>6293</v>
      </c>
      <c r="BF24" s="20" t="str">
        <f t="shared" si="133"/>
        <v>СВ.200</v>
      </c>
      <c r="BG24" s="20">
        <f t="shared" ref="BG24:BG30" si="198">IF(BE24=0," ",IF(BD24/BE24*100&gt;200,"св.200",BD24/BE24))</f>
        <v>1.86238677896075</v>
      </c>
      <c r="BH24" s="24">
        <v>314500</v>
      </c>
      <c r="BI24" s="24">
        <v>266136.84999999998</v>
      </c>
      <c r="BJ24" s="24">
        <v>351585.36</v>
      </c>
      <c r="BK24" s="20">
        <f t="shared" si="111"/>
        <v>0.84622209856915731</v>
      </c>
      <c r="BL24" s="20">
        <f t="shared" si="135"/>
        <v>0.75696226373020759</v>
      </c>
      <c r="BM24" s="24"/>
      <c r="BN24" s="24"/>
      <c r="BO24" s="24"/>
      <c r="BP24" s="20" t="str">
        <f t="shared" si="178"/>
        <v xml:space="preserve"> </v>
      </c>
      <c r="BQ24" s="20" t="str">
        <f t="shared" si="136"/>
        <v xml:space="preserve"> </v>
      </c>
      <c r="BR24" s="24">
        <v>1000000</v>
      </c>
      <c r="BS24" s="24">
        <v>918819.66</v>
      </c>
      <c r="BT24" s="24">
        <v>921532.13</v>
      </c>
      <c r="BU24" s="20">
        <f t="shared" si="112"/>
        <v>0.91881966000000004</v>
      </c>
      <c r="BV24" s="20">
        <f t="shared" si="169"/>
        <v>0.99705656491868599</v>
      </c>
      <c r="BW24" s="24">
        <v>401305</v>
      </c>
      <c r="BX24" s="24">
        <v>446399.17</v>
      </c>
      <c r="BY24" s="24">
        <v>218440.84</v>
      </c>
      <c r="BZ24" s="20">
        <f t="shared" si="114"/>
        <v>1.1123688217191412</v>
      </c>
      <c r="CA24" s="20" t="str">
        <f t="shared" si="138"/>
        <v>св.200</v>
      </c>
      <c r="CB24" s="24"/>
      <c r="CC24" s="24"/>
      <c r="CD24" s="24">
        <v>6248</v>
      </c>
      <c r="CE24" s="20" t="str">
        <f t="shared" si="179"/>
        <v xml:space="preserve"> </v>
      </c>
      <c r="CF24" s="20">
        <f>IF(CD24=0," ",IF(CC24/CD24*100&gt;200,"св.200",CC24/CD24))</f>
        <v>0</v>
      </c>
      <c r="CG24" s="19">
        <f t="shared" ref="CG24:CI24" si="199">CL24+CQ24</f>
        <v>702780</v>
      </c>
      <c r="CH24" s="19">
        <f t="shared" si="199"/>
        <v>1718815.23</v>
      </c>
      <c r="CI24" s="19">
        <f t="shared" si="199"/>
        <v>598149.21</v>
      </c>
      <c r="CJ24" s="20" t="str">
        <f t="shared" si="140"/>
        <v>СВ.200</v>
      </c>
      <c r="CK24" s="20" t="str">
        <f t="shared" si="156"/>
        <v>св.200</v>
      </c>
      <c r="CL24" s="24">
        <v>500000</v>
      </c>
      <c r="CM24" s="24">
        <v>581370.81000000006</v>
      </c>
      <c r="CN24" s="24">
        <v>500971</v>
      </c>
      <c r="CO24" s="20">
        <f t="shared" si="141"/>
        <v>1.16274162</v>
      </c>
      <c r="CP24" s="20">
        <f t="shared" si="142"/>
        <v>1.1604879523964462</v>
      </c>
      <c r="CQ24" s="24">
        <v>202780</v>
      </c>
      <c r="CR24" s="24">
        <v>1137444.42</v>
      </c>
      <c r="CS24" s="24">
        <v>97178.21</v>
      </c>
      <c r="CT24" s="20" t="str">
        <f t="shared" si="143"/>
        <v>СВ.200</v>
      </c>
      <c r="CU24" s="20" t="str">
        <f t="shared" si="144"/>
        <v>св.200</v>
      </c>
      <c r="CV24" s="24"/>
      <c r="CW24" s="24"/>
      <c r="CX24" s="24"/>
      <c r="CY24" s="20" t="str">
        <f t="shared" si="145"/>
        <v xml:space="preserve"> </v>
      </c>
      <c r="CZ24" s="20" t="str">
        <f t="shared" si="146"/>
        <v xml:space="preserve"> </v>
      </c>
      <c r="DA24" s="24"/>
      <c r="DB24" s="24"/>
      <c r="DC24" s="24"/>
      <c r="DD24" s="20" t="str">
        <f t="shared" si="117"/>
        <v xml:space="preserve"> </v>
      </c>
      <c r="DE24" s="20" t="str">
        <f t="shared" si="147"/>
        <v xml:space="preserve"> </v>
      </c>
      <c r="DF24" s="24">
        <v>184900</v>
      </c>
      <c r="DG24" s="24">
        <v>250464.56</v>
      </c>
      <c r="DH24" s="24">
        <v>254988.26</v>
      </c>
      <c r="DI24" s="20">
        <f t="shared" si="118"/>
        <v>1.35459469983775</v>
      </c>
      <c r="DJ24" s="20">
        <f t="shared" si="148"/>
        <v>0.98225918322671013</v>
      </c>
      <c r="DK24" s="24"/>
      <c r="DL24" s="24">
        <v>-881</v>
      </c>
      <c r="DM24" s="20">
        <f t="shared" si="149"/>
        <v>0</v>
      </c>
      <c r="DN24" s="24"/>
      <c r="DO24" s="24"/>
      <c r="DP24" s="24"/>
      <c r="DQ24" s="20" t="str">
        <f t="shared" si="119"/>
        <v xml:space="preserve"> </v>
      </c>
      <c r="DR24" s="20" t="str">
        <f t="shared" si="150"/>
        <v xml:space="preserve"> </v>
      </c>
      <c r="DS24" s="44">
        <v>111412.96</v>
      </c>
      <c r="DT24" s="44">
        <v>105478.39</v>
      </c>
      <c r="DU24" s="24"/>
      <c r="DV24" s="20">
        <f t="shared" si="120"/>
        <v>0.94673357569891325</v>
      </c>
      <c r="DW24" s="20" t="str">
        <f t="shared" si="151"/>
        <v xml:space="preserve"> </v>
      </c>
    </row>
    <row r="25" spans="1:127" s="14" customFormat="1" ht="15.75" customHeight="1" outlineLevel="1" x14ac:dyDescent="0.25">
      <c r="A25" s="13">
        <v>17</v>
      </c>
      <c r="B25" s="6" t="s">
        <v>67</v>
      </c>
      <c r="C25" s="19">
        <f>J25+AS25</f>
        <v>1682360</v>
      </c>
      <c r="D25" s="48">
        <v>1682360</v>
      </c>
      <c r="E25" s="19">
        <f>K25+AT25</f>
        <v>1747834.4</v>
      </c>
      <c r="F25" s="48">
        <v>1747834.4</v>
      </c>
      <c r="G25" s="19">
        <f t="shared" si="195"/>
        <v>1532198.2799999998</v>
      </c>
      <c r="H25" s="20">
        <f t="shared" si="101"/>
        <v>1.0389181863572601</v>
      </c>
      <c r="I25" s="20">
        <f t="shared" si="122"/>
        <v>1.1407364326241118</v>
      </c>
      <c r="J25" s="12">
        <f t="shared" si="196"/>
        <v>1410360</v>
      </c>
      <c r="K25" s="17">
        <f t="shared" si="196"/>
        <v>1599918.45</v>
      </c>
      <c r="L25" s="12">
        <f>AA25++AK25+Q25+AF25+AP25+V25</f>
        <v>1380055.66</v>
      </c>
      <c r="M25" s="20">
        <f t="shared" si="102"/>
        <v>1.1344043010295244</v>
      </c>
      <c r="N25" s="20">
        <f t="shared" si="124"/>
        <v>1.1593144366365629</v>
      </c>
      <c r="O25" s="24">
        <v>200000</v>
      </c>
      <c r="P25" s="24">
        <v>201771.99</v>
      </c>
      <c r="Q25" s="24">
        <v>186025.66</v>
      </c>
      <c r="R25" s="20">
        <f t="shared" si="103"/>
        <v>1.0088599499999999</v>
      </c>
      <c r="S25" s="20">
        <f t="shared" si="125"/>
        <v>1.0846460106632601</v>
      </c>
      <c r="T25" s="24"/>
      <c r="U25" s="24"/>
      <c r="V25" s="24"/>
      <c r="W25" s="20" t="str">
        <f t="shared" si="104"/>
        <v xml:space="preserve"> </v>
      </c>
      <c r="X25" s="20" t="str">
        <f t="shared" si="197"/>
        <v xml:space="preserve"> </v>
      </c>
      <c r="Y25" s="24"/>
      <c r="Z25" s="24"/>
      <c r="AA25" s="24"/>
      <c r="AB25" s="20" t="str">
        <f t="shared" si="105"/>
        <v xml:space="preserve"> </v>
      </c>
      <c r="AC25" s="20" t="str">
        <f t="shared" si="127"/>
        <v xml:space="preserve"> </v>
      </c>
      <c r="AD25" s="24">
        <v>120000</v>
      </c>
      <c r="AE25" s="24">
        <v>121530.27</v>
      </c>
      <c r="AF25" s="24">
        <v>128923.06</v>
      </c>
      <c r="AG25" s="20">
        <f t="shared" si="106"/>
        <v>1.0127522500000001</v>
      </c>
      <c r="AH25" s="20">
        <f t="shared" si="128"/>
        <v>0.94265734927483114</v>
      </c>
      <c r="AI25" s="24">
        <v>1090000</v>
      </c>
      <c r="AJ25" s="24">
        <v>1276096.19</v>
      </c>
      <c r="AK25" s="24">
        <v>1064386.94</v>
      </c>
      <c r="AL25" s="20">
        <f t="shared" si="107"/>
        <v>1.1707304495412842</v>
      </c>
      <c r="AM25" s="20">
        <f t="shared" si="129"/>
        <v>1.1989025250535299</v>
      </c>
      <c r="AN25" s="24">
        <v>360</v>
      </c>
      <c r="AO25" s="24">
        <v>520</v>
      </c>
      <c r="AP25" s="24">
        <v>720</v>
      </c>
      <c r="AQ25" s="20">
        <f t="shared" si="182"/>
        <v>1.4444444444444444</v>
      </c>
      <c r="AR25" s="20">
        <f t="shared" si="130"/>
        <v>0.72222222222222221</v>
      </c>
      <c r="AS25" s="7">
        <f>AX25+BC25+BH25+BM25++BR25+BW25+CB25+CG25+DA25+DF25+DN25+CV25+DS25</f>
        <v>272000</v>
      </c>
      <c r="AT25" s="7">
        <f>AY25+BD25+BI25+BN25+BS25+BX25+CC25+CH25+DB25+DG25+DO25+CW25+DK25+DT25</f>
        <v>147915.95000000001</v>
      </c>
      <c r="AU25" s="7">
        <f t="shared" ref="AU25:AU28" si="200">AZ25+BE25+BJ25+BO25+BT25+BY25+CD25+CI25+DC25+DH25+DP25+CX25+DL25</f>
        <v>152142.62</v>
      </c>
      <c r="AV25" s="20">
        <f t="shared" si="109"/>
        <v>0.54380863970588245</v>
      </c>
      <c r="AW25" s="20">
        <f t="shared" si="131"/>
        <v>0.97221902712073727</v>
      </c>
      <c r="AX25" s="24"/>
      <c r="AY25" s="24"/>
      <c r="AZ25" s="24"/>
      <c r="BA25" s="20" t="str">
        <f t="shared" si="110"/>
        <v xml:space="preserve"> </v>
      </c>
      <c r="BB25" s="20" t="str">
        <f t="shared" si="132"/>
        <v xml:space="preserve"> </v>
      </c>
      <c r="BC25" s="24">
        <v>10000</v>
      </c>
      <c r="BD25" s="24">
        <v>12952.97</v>
      </c>
      <c r="BE25" s="24"/>
      <c r="BF25" s="20">
        <f t="shared" si="133"/>
        <v>1.2952969999999999</v>
      </c>
      <c r="BG25" s="20" t="str">
        <f t="shared" si="198"/>
        <v xml:space="preserve"> </v>
      </c>
      <c r="BH25" s="24"/>
      <c r="BI25" s="24"/>
      <c r="BJ25" s="24"/>
      <c r="BK25" s="20" t="str">
        <f t="shared" si="111"/>
        <v xml:space="preserve"> </v>
      </c>
      <c r="BL25" s="20" t="str">
        <f t="shared" si="135"/>
        <v xml:space="preserve"> </v>
      </c>
      <c r="BM25" s="24"/>
      <c r="BN25" s="24"/>
      <c r="BO25" s="24"/>
      <c r="BP25" s="20" t="str">
        <f t="shared" si="178"/>
        <v xml:space="preserve"> </v>
      </c>
      <c r="BQ25" s="20" t="str">
        <f t="shared" si="136"/>
        <v xml:space="preserve"> </v>
      </c>
      <c r="BR25" s="24"/>
      <c r="BS25" s="24"/>
      <c r="BT25" s="24"/>
      <c r="BU25" s="20" t="str">
        <f t="shared" si="112"/>
        <v xml:space="preserve"> </v>
      </c>
      <c r="BV25" s="20" t="str">
        <f t="shared" si="169"/>
        <v xml:space="preserve"> </v>
      </c>
      <c r="BW25" s="24">
        <v>32000</v>
      </c>
      <c r="BX25" s="24">
        <v>32000</v>
      </c>
      <c r="BY25" s="24">
        <v>43142.62</v>
      </c>
      <c r="BZ25" s="20">
        <f>IF(BX25&lt;=0," ",IF(BW25&lt;=0," ",IF(BX25/BW25*100&gt;200,"СВ.200",BX25/BW25)))</f>
        <v>1</v>
      </c>
      <c r="CA25" s="20">
        <f t="shared" si="138"/>
        <v>0.74172593134121201</v>
      </c>
      <c r="CB25" s="24">
        <v>200000</v>
      </c>
      <c r="CC25" s="24">
        <v>82400</v>
      </c>
      <c r="CD25" s="24">
        <v>109000</v>
      </c>
      <c r="CE25" s="20">
        <f t="shared" si="179"/>
        <v>0.41199999999999998</v>
      </c>
      <c r="CF25" s="20">
        <f t="shared" si="139"/>
        <v>0.75596330275229362</v>
      </c>
      <c r="CG25" s="19">
        <f t="shared" ref="CG25:CG28" si="201">CL25+CQ25</f>
        <v>30000</v>
      </c>
      <c r="CH25" s="19">
        <f t="shared" ref="CH25:CH28" si="202">CM25+CR25</f>
        <v>0</v>
      </c>
      <c r="CI25" s="19">
        <f t="shared" ref="CI25:CI28" si="203">CN25+CS25</f>
        <v>0</v>
      </c>
      <c r="CJ25" s="20" t="str">
        <f t="shared" si="140"/>
        <v xml:space="preserve"> </v>
      </c>
      <c r="CK25" s="20" t="str">
        <f t="shared" si="156"/>
        <v xml:space="preserve"> </v>
      </c>
      <c r="CL25" s="24"/>
      <c r="CM25" s="24"/>
      <c r="CN25" s="24"/>
      <c r="CO25" s="20" t="str">
        <f t="shared" si="141"/>
        <v xml:space="preserve"> </v>
      </c>
      <c r="CP25" s="20" t="str">
        <f t="shared" si="142"/>
        <v xml:space="preserve"> </v>
      </c>
      <c r="CQ25" s="24">
        <v>30000</v>
      </c>
      <c r="CR25" s="24"/>
      <c r="CS25" s="24"/>
      <c r="CT25" s="20" t="str">
        <f t="shared" si="143"/>
        <v xml:space="preserve"> </v>
      </c>
      <c r="CU25" s="20" t="str">
        <f t="shared" si="144"/>
        <v xml:space="preserve"> </v>
      </c>
      <c r="CV25" s="24"/>
      <c r="CW25" s="24"/>
      <c r="CX25" s="24"/>
      <c r="CY25" s="20" t="str">
        <f t="shared" si="145"/>
        <v xml:space="preserve"> </v>
      </c>
      <c r="CZ25" s="20" t="str">
        <f t="shared" si="146"/>
        <v xml:space="preserve"> </v>
      </c>
      <c r="DA25" s="24"/>
      <c r="DB25" s="24"/>
      <c r="DC25" s="24"/>
      <c r="DD25" s="20" t="str">
        <f t="shared" si="117"/>
        <v xml:space="preserve"> </v>
      </c>
      <c r="DE25" s="20" t="str">
        <f t="shared" si="147"/>
        <v xml:space="preserve"> </v>
      </c>
      <c r="DF25" s="24"/>
      <c r="DG25" s="24"/>
      <c r="DH25" s="24"/>
      <c r="DI25" s="20" t="str">
        <f t="shared" si="118"/>
        <v xml:space="preserve"> </v>
      </c>
      <c r="DJ25" s="20" t="str">
        <f t="shared" si="148"/>
        <v xml:space="preserve"> </v>
      </c>
      <c r="DK25" s="24">
        <v>20562.98</v>
      </c>
      <c r="DL25" s="24"/>
      <c r="DM25" s="20" t="str">
        <f t="shared" si="149"/>
        <v xml:space="preserve"> </v>
      </c>
      <c r="DN25" s="24"/>
      <c r="DO25" s="24"/>
      <c r="DP25" s="24"/>
      <c r="DQ25" s="20" t="str">
        <f t="shared" si="119"/>
        <v xml:space="preserve"> </v>
      </c>
      <c r="DR25" s="20" t="str">
        <f t="shared" si="150"/>
        <v xml:space="preserve"> </v>
      </c>
      <c r="DS25" s="44"/>
      <c r="DT25" s="44"/>
      <c r="DU25" s="24"/>
      <c r="DV25" s="20" t="str">
        <f t="shared" si="120"/>
        <v xml:space="preserve"> </v>
      </c>
      <c r="DW25" s="20" t="str">
        <f t="shared" si="151"/>
        <v xml:space="preserve"> </v>
      </c>
    </row>
    <row r="26" spans="1:127" s="14" customFormat="1" ht="15.75" customHeight="1" outlineLevel="1" x14ac:dyDescent="0.25">
      <c r="A26" s="13">
        <v>18</v>
      </c>
      <c r="B26" s="6" t="s">
        <v>38</v>
      </c>
      <c r="C26" s="19">
        <f>J26+AS26</f>
        <v>416618</v>
      </c>
      <c r="D26" s="48">
        <v>416618</v>
      </c>
      <c r="E26" s="19">
        <f>K26+AT26</f>
        <v>317570.39999999997</v>
      </c>
      <c r="F26" s="48">
        <v>317570.40000000002</v>
      </c>
      <c r="G26" s="19">
        <f t="shared" si="195"/>
        <v>564100.05000000005</v>
      </c>
      <c r="H26" s="20">
        <f t="shared" si="101"/>
        <v>0.76225799173343434</v>
      </c>
      <c r="I26" s="20">
        <f t="shared" si="122"/>
        <v>0.56296821813789932</v>
      </c>
      <c r="J26" s="12">
        <f t="shared" si="196"/>
        <v>416118.08</v>
      </c>
      <c r="K26" s="17">
        <f t="shared" si="196"/>
        <v>317070.48</v>
      </c>
      <c r="L26" s="12">
        <f>AA26++AK26+Q26+AF26+AP26+V26</f>
        <v>563600.13</v>
      </c>
      <c r="M26" s="20">
        <f t="shared" si="102"/>
        <v>0.76197237091933123</v>
      </c>
      <c r="N26" s="20">
        <f t="shared" si="124"/>
        <v>0.56258056576388649</v>
      </c>
      <c r="O26" s="24">
        <v>66076.429999999993</v>
      </c>
      <c r="P26" s="24">
        <v>57763.65</v>
      </c>
      <c r="Q26" s="24">
        <v>62161.66</v>
      </c>
      <c r="R26" s="20">
        <f t="shared" si="103"/>
        <v>0.87419447448961762</v>
      </c>
      <c r="S26" s="20">
        <f t="shared" si="125"/>
        <v>0.92924883280144055</v>
      </c>
      <c r="T26" s="24"/>
      <c r="U26" s="24"/>
      <c r="V26" s="24"/>
      <c r="W26" s="20" t="str">
        <f t="shared" si="104"/>
        <v xml:space="preserve"> </v>
      </c>
      <c r="X26" s="20" t="str">
        <f t="shared" si="197"/>
        <v xml:space="preserve"> </v>
      </c>
      <c r="Y26" s="24"/>
      <c r="Z26" s="24"/>
      <c r="AA26" s="24"/>
      <c r="AB26" s="20" t="str">
        <f t="shared" si="105"/>
        <v xml:space="preserve"> </v>
      </c>
      <c r="AC26" s="20" t="str">
        <f t="shared" si="127"/>
        <v xml:space="preserve"> </v>
      </c>
      <c r="AD26" s="24">
        <v>13000</v>
      </c>
      <c r="AE26" s="24">
        <v>13481</v>
      </c>
      <c r="AF26" s="24">
        <v>14748.94</v>
      </c>
      <c r="AG26" s="20">
        <f t="shared" si="106"/>
        <v>1.0369999999999999</v>
      </c>
      <c r="AH26" s="20">
        <f>IF(AE26&lt;=0," ",IF(AE26/AF26*100&gt;200,"св.200",AE26/AF26))</f>
        <v>0.91403178804714103</v>
      </c>
      <c r="AI26" s="24">
        <v>335531.65000000002</v>
      </c>
      <c r="AJ26" s="24">
        <v>244315.83</v>
      </c>
      <c r="AK26" s="24">
        <v>485489.53</v>
      </c>
      <c r="AL26" s="20">
        <f t="shared" si="107"/>
        <v>0.72814540744516942</v>
      </c>
      <c r="AM26" s="20">
        <f t="shared" si="129"/>
        <v>0.50323604301003144</v>
      </c>
      <c r="AN26" s="24">
        <v>1510</v>
      </c>
      <c r="AO26" s="24">
        <v>1510</v>
      </c>
      <c r="AP26" s="24">
        <v>1200</v>
      </c>
      <c r="AQ26" s="20">
        <f t="shared" si="182"/>
        <v>1</v>
      </c>
      <c r="AR26" s="20">
        <f t="shared" si="130"/>
        <v>1.2583333333333333</v>
      </c>
      <c r="AS26" s="7">
        <f>AX26+BC26+BH26+BM26++BR26+BW26+CB26+CG26+DA26+DF26+DN26+CV26+DS26</f>
        <v>499.92</v>
      </c>
      <c r="AT26" s="7">
        <f>AY26+BD26+BI26+BN26+BS26+BX26+CC26+CH26+DB26+DG26+DO26+CW26+DK26+DT26</f>
        <v>499.92</v>
      </c>
      <c r="AU26" s="7">
        <f t="shared" si="200"/>
        <v>499.92</v>
      </c>
      <c r="AV26" s="20">
        <f t="shared" si="109"/>
        <v>1</v>
      </c>
      <c r="AW26" s="20">
        <f t="shared" si="131"/>
        <v>1</v>
      </c>
      <c r="AX26" s="24"/>
      <c r="AY26" s="24"/>
      <c r="AZ26" s="24"/>
      <c r="BA26" s="20" t="str">
        <f t="shared" si="110"/>
        <v xml:space="preserve"> </v>
      </c>
      <c r="BB26" s="20" t="str">
        <f t="shared" si="132"/>
        <v xml:space="preserve"> </v>
      </c>
      <c r="BC26" s="24"/>
      <c r="BD26" s="24"/>
      <c r="BE26" s="24"/>
      <c r="BF26" s="20" t="str">
        <f t="shared" si="133"/>
        <v xml:space="preserve"> </v>
      </c>
      <c r="BG26" s="20" t="str">
        <f t="shared" si="198"/>
        <v xml:space="preserve"> </v>
      </c>
      <c r="BH26" s="24"/>
      <c r="BI26" s="24"/>
      <c r="BJ26" s="24"/>
      <c r="BK26" s="20" t="str">
        <f t="shared" si="111"/>
        <v xml:space="preserve"> </v>
      </c>
      <c r="BL26" s="20" t="str">
        <f t="shared" si="135"/>
        <v xml:space="preserve"> </v>
      </c>
      <c r="BM26" s="24"/>
      <c r="BN26" s="24"/>
      <c r="BO26" s="24"/>
      <c r="BP26" s="20" t="str">
        <f t="shared" si="178"/>
        <v xml:space="preserve"> </v>
      </c>
      <c r="BQ26" s="20" t="str">
        <f t="shared" si="136"/>
        <v xml:space="preserve"> </v>
      </c>
      <c r="BR26" s="24"/>
      <c r="BS26" s="24"/>
      <c r="BT26" s="24"/>
      <c r="BU26" s="20" t="str">
        <f t="shared" si="112"/>
        <v xml:space="preserve"> </v>
      </c>
      <c r="BV26" s="20" t="str">
        <f t="shared" si="169"/>
        <v xml:space="preserve"> </v>
      </c>
      <c r="BW26" s="24">
        <v>499.92</v>
      </c>
      <c r="BX26" s="24">
        <v>499.92</v>
      </c>
      <c r="BY26" s="24">
        <v>499.92</v>
      </c>
      <c r="BZ26" s="20">
        <f>IF(BX26&lt;=0," ",IF(BW26&lt;=0," ",IF(BX26/BW26*100&gt;200,"СВ.200",BX26/BW26)))</f>
        <v>1</v>
      </c>
      <c r="CA26" s="20">
        <f t="shared" si="138"/>
        <v>1</v>
      </c>
      <c r="CB26" s="24"/>
      <c r="CC26" s="24"/>
      <c r="CD26" s="24"/>
      <c r="CE26" s="20" t="str">
        <f t="shared" si="179"/>
        <v xml:space="preserve"> </v>
      </c>
      <c r="CF26" s="20" t="str">
        <f t="shared" si="139"/>
        <v xml:space="preserve"> </v>
      </c>
      <c r="CG26" s="19">
        <f t="shared" si="201"/>
        <v>0</v>
      </c>
      <c r="CH26" s="19">
        <f t="shared" si="202"/>
        <v>0</v>
      </c>
      <c r="CI26" s="19">
        <f t="shared" si="203"/>
        <v>0</v>
      </c>
      <c r="CJ26" s="20" t="str">
        <f t="shared" si="140"/>
        <v xml:space="preserve"> </v>
      </c>
      <c r="CK26" s="20" t="str">
        <f t="shared" si="156"/>
        <v xml:space="preserve"> </v>
      </c>
      <c r="CL26" s="24"/>
      <c r="CM26" s="24"/>
      <c r="CN26" s="24"/>
      <c r="CO26" s="20" t="str">
        <f t="shared" si="141"/>
        <v xml:space="preserve"> </v>
      </c>
      <c r="CP26" s="20" t="str">
        <f t="shared" si="142"/>
        <v xml:space="preserve"> </v>
      </c>
      <c r="CQ26" s="24"/>
      <c r="CR26" s="24"/>
      <c r="CS26" s="24"/>
      <c r="CT26" s="20" t="str">
        <f t="shared" si="143"/>
        <v xml:space="preserve"> </v>
      </c>
      <c r="CU26" s="20" t="str">
        <f t="shared" si="144"/>
        <v xml:space="preserve"> </v>
      </c>
      <c r="CV26" s="24"/>
      <c r="CW26" s="24"/>
      <c r="CX26" s="24"/>
      <c r="CY26" s="20" t="str">
        <f t="shared" si="145"/>
        <v xml:space="preserve"> </v>
      </c>
      <c r="CZ26" s="20" t="str">
        <f t="shared" si="146"/>
        <v xml:space="preserve"> </v>
      </c>
      <c r="DA26" s="24"/>
      <c r="DB26" s="24"/>
      <c r="DC26" s="24"/>
      <c r="DD26" s="20" t="str">
        <f t="shared" si="117"/>
        <v xml:space="preserve"> </v>
      </c>
      <c r="DE26" s="20" t="str">
        <f t="shared" si="147"/>
        <v xml:space="preserve"> </v>
      </c>
      <c r="DF26" s="24"/>
      <c r="DG26" s="24"/>
      <c r="DH26" s="24"/>
      <c r="DI26" s="20" t="str">
        <f t="shared" si="118"/>
        <v xml:space="preserve"> </v>
      </c>
      <c r="DJ26" s="20" t="str">
        <f t="shared" si="148"/>
        <v xml:space="preserve"> </v>
      </c>
      <c r="DK26" s="24"/>
      <c r="DL26" s="24"/>
      <c r="DM26" s="20" t="str">
        <f t="shared" si="149"/>
        <v xml:space="preserve"> </v>
      </c>
      <c r="DN26" s="24"/>
      <c r="DO26" s="24"/>
      <c r="DP26" s="24"/>
      <c r="DQ26" s="20" t="str">
        <f t="shared" si="119"/>
        <v xml:space="preserve"> </v>
      </c>
      <c r="DR26" s="20" t="str">
        <f>IF(DO26=0," ",IF(DO26/DP26*100&gt;200,"св.200",DO26/DP26))</f>
        <v xml:space="preserve"> </v>
      </c>
      <c r="DS26" s="44"/>
      <c r="DT26" s="44"/>
      <c r="DU26" s="24"/>
      <c r="DV26" s="20" t="str">
        <f t="shared" si="120"/>
        <v xml:space="preserve"> </v>
      </c>
      <c r="DW26" s="20" t="str">
        <f>IF(DT26=0," ",IF(DT26/DU26*100&gt;200,"св.200",DT26/DU26))</f>
        <v xml:space="preserve"> </v>
      </c>
    </row>
    <row r="27" spans="1:127" s="14" customFormat="1" ht="16.5" customHeight="1" outlineLevel="1" x14ac:dyDescent="0.25">
      <c r="A27" s="13">
        <v>19</v>
      </c>
      <c r="B27" s="6" t="s">
        <v>108</v>
      </c>
      <c r="C27" s="19">
        <f>J27+AS27</f>
        <v>1766548</v>
      </c>
      <c r="D27" s="48">
        <v>1766548</v>
      </c>
      <c r="E27" s="19">
        <f>K27+AT27</f>
        <v>1768171.97</v>
      </c>
      <c r="F27" s="48">
        <v>1768171.97</v>
      </c>
      <c r="G27" s="19">
        <f t="shared" si="195"/>
        <v>2388987.7599999998</v>
      </c>
      <c r="H27" s="20">
        <f t="shared" si="101"/>
        <v>1.000919290050426</v>
      </c>
      <c r="I27" s="20">
        <f t="shared" si="122"/>
        <v>0.74013437808488403</v>
      </c>
      <c r="J27" s="12">
        <f t="shared" si="196"/>
        <v>1640500</v>
      </c>
      <c r="K27" s="17">
        <f t="shared" si="196"/>
        <v>1752892.97</v>
      </c>
      <c r="L27" s="12">
        <f>AA27++AK27+Q27+AF27+AP27+V27</f>
        <v>2262963.8899999997</v>
      </c>
      <c r="M27" s="20">
        <f t="shared" si="102"/>
        <v>1.0685114111551357</v>
      </c>
      <c r="N27" s="20">
        <f t="shared" si="124"/>
        <v>0.77460050412028458</v>
      </c>
      <c r="O27" s="24">
        <v>262500</v>
      </c>
      <c r="P27" s="24">
        <v>284759.94</v>
      </c>
      <c r="Q27" s="24">
        <v>247083.01</v>
      </c>
      <c r="R27" s="20">
        <f t="shared" si="103"/>
        <v>1.0847997714285715</v>
      </c>
      <c r="S27" s="20">
        <f t="shared" si="125"/>
        <v>1.152486931416288</v>
      </c>
      <c r="T27" s="24"/>
      <c r="U27" s="24"/>
      <c r="V27" s="24"/>
      <c r="W27" s="20" t="str">
        <f>IF(U27&lt;=0," ",IF(T27&lt;=0," ",IF(U27/T27*100&gt;200,"СВ.200",U27/T27)))</f>
        <v xml:space="preserve"> </v>
      </c>
      <c r="X27" s="20" t="str">
        <f t="shared" si="197"/>
        <v xml:space="preserve"> </v>
      </c>
      <c r="Y27" s="24"/>
      <c r="Z27" s="24">
        <v>0.04</v>
      </c>
      <c r="AA27" s="24"/>
      <c r="AB27" s="20" t="str">
        <f t="shared" si="105"/>
        <v xml:space="preserve"> </v>
      </c>
      <c r="AC27" s="20" t="str">
        <f t="shared" si="127"/>
        <v xml:space="preserve"> </v>
      </c>
      <c r="AD27" s="24">
        <v>126000</v>
      </c>
      <c r="AE27" s="24">
        <v>119167.47</v>
      </c>
      <c r="AF27" s="24">
        <v>111768.92</v>
      </c>
      <c r="AG27" s="20">
        <f t="shared" si="106"/>
        <v>0.94577357142857144</v>
      </c>
      <c r="AH27" s="20">
        <f t="shared" si="128"/>
        <v>1.0661950567295453</v>
      </c>
      <c r="AI27" s="24">
        <v>1250000</v>
      </c>
      <c r="AJ27" s="24">
        <v>1346871.52</v>
      </c>
      <c r="AK27" s="24">
        <v>1902011.96</v>
      </c>
      <c r="AL27" s="20">
        <f t="shared" si="107"/>
        <v>1.077497216</v>
      </c>
      <c r="AM27" s="20">
        <f t="shared" si="129"/>
        <v>0.70812988999291049</v>
      </c>
      <c r="AN27" s="24">
        <v>2000</v>
      </c>
      <c r="AO27" s="24">
        <v>2094</v>
      </c>
      <c r="AP27" s="24">
        <v>2100</v>
      </c>
      <c r="AQ27" s="20">
        <f t="shared" si="182"/>
        <v>1.0469999999999999</v>
      </c>
      <c r="AR27" s="20">
        <f t="shared" si="130"/>
        <v>0.99714285714285711</v>
      </c>
      <c r="AS27" s="7">
        <f>AX27+BC27+BH27+BM27++BR27+BW27+CB27+CG27+DA27+DF27+DN27+CV27+DS27</f>
        <v>126048</v>
      </c>
      <c r="AT27" s="7">
        <f>AY27+BD27+BI27+BN27+BS27+BX27+CC27+CH27+DB27+DG27+DO27+CW27+DK27+DT27</f>
        <v>15279</v>
      </c>
      <c r="AU27" s="7">
        <f t="shared" si="200"/>
        <v>126023.87</v>
      </c>
      <c r="AV27" s="20">
        <f t="shared" si="109"/>
        <v>0.12121572734196497</v>
      </c>
      <c r="AW27" s="20">
        <f t="shared" si="131"/>
        <v>0.12123893671889302</v>
      </c>
      <c r="AX27" s="24"/>
      <c r="AY27" s="24"/>
      <c r="AZ27" s="24"/>
      <c r="BA27" s="20" t="str">
        <f t="shared" si="110"/>
        <v xml:space="preserve"> </v>
      </c>
      <c r="BB27" s="20" t="str">
        <f t="shared" si="132"/>
        <v xml:space="preserve"> </v>
      </c>
      <c r="BC27" s="24">
        <v>72364</v>
      </c>
      <c r="BD27" s="24"/>
      <c r="BE27" s="24">
        <v>36125.32</v>
      </c>
      <c r="BF27" s="20" t="str">
        <f t="shared" si="133"/>
        <v xml:space="preserve"> </v>
      </c>
      <c r="BG27" s="20">
        <f t="shared" si="198"/>
        <v>0</v>
      </c>
      <c r="BH27" s="24">
        <v>6684</v>
      </c>
      <c r="BI27" s="24">
        <v>6684</v>
      </c>
      <c r="BJ27" s="24">
        <v>6401.79</v>
      </c>
      <c r="BK27" s="20">
        <f t="shared" si="111"/>
        <v>1</v>
      </c>
      <c r="BL27" s="20">
        <f t="shared" si="135"/>
        <v>1.0440829830406808</v>
      </c>
      <c r="BM27" s="24"/>
      <c r="BN27" s="24"/>
      <c r="BO27" s="24"/>
      <c r="BP27" s="20" t="str">
        <f t="shared" si="178"/>
        <v xml:space="preserve"> </v>
      </c>
      <c r="BQ27" s="20" t="str">
        <f t="shared" si="136"/>
        <v xml:space="preserve"> </v>
      </c>
      <c r="BR27" s="24"/>
      <c r="BS27" s="24"/>
      <c r="BT27" s="24"/>
      <c r="BU27" s="20" t="str">
        <f t="shared" si="112"/>
        <v xml:space="preserve"> </v>
      </c>
      <c r="BV27" s="20" t="str">
        <f t="shared" si="169"/>
        <v xml:space="preserve"> </v>
      </c>
      <c r="BW27" s="24">
        <v>47000</v>
      </c>
      <c r="BX27" s="24">
        <v>8100</v>
      </c>
      <c r="BY27" s="24">
        <v>48536.76</v>
      </c>
      <c r="BZ27" s="20">
        <f>IF(BX27&lt;=0," ",IF(BW27&lt;=0," ",IF(BX27/BW27*100&gt;200,"СВ.200",BX27/BW27)))</f>
        <v>0.17234042553191489</v>
      </c>
      <c r="CA27" s="20">
        <f t="shared" si="138"/>
        <v>0.16688382166423962</v>
      </c>
      <c r="CB27" s="24"/>
      <c r="CC27" s="24"/>
      <c r="CD27" s="24">
        <v>34960</v>
      </c>
      <c r="CE27" s="20" t="str">
        <f t="shared" si="179"/>
        <v xml:space="preserve"> </v>
      </c>
      <c r="CF27" s="20">
        <f t="shared" si="139"/>
        <v>0</v>
      </c>
      <c r="CG27" s="19">
        <f t="shared" si="201"/>
        <v>0</v>
      </c>
      <c r="CH27" s="19">
        <f t="shared" si="202"/>
        <v>0</v>
      </c>
      <c r="CI27" s="19">
        <f t="shared" si="203"/>
        <v>0</v>
      </c>
      <c r="CJ27" s="20" t="str">
        <f t="shared" si="140"/>
        <v xml:space="preserve"> </v>
      </c>
      <c r="CK27" s="20" t="str">
        <f t="shared" si="156"/>
        <v xml:space="preserve"> </v>
      </c>
      <c r="CL27" s="24"/>
      <c r="CM27" s="24"/>
      <c r="CN27" s="24"/>
      <c r="CO27" s="20" t="str">
        <f t="shared" si="141"/>
        <v xml:space="preserve"> </v>
      </c>
      <c r="CP27" s="20" t="str">
        <f t="shared" si="142"/>
        <v xml:space="preserve"> </v>
      </c>
      <c r="CQ27" s="24"/>
      <c r="CR27" s="24"/>
      <c r="CS27" s="24"/>
      <c r="CT27" s="20" t="str">
        <f t="shared" si="143"/>
        <v xml:space="preserve"> </v>
      </c>
      <c r="CU27" s="20" t="str">
        <f t="shared" si="144"/>
        <v xml:space="preserve"> </v>
      </c>
      <c r="CV27" s="24"/>
      <c r="CW27" s="24"/>
      <c r="CX27" s="24"/>
      <c r="CY27" s="20" t="str">
        <f t="shared" si="145"/>
        <v xml:space="preserve"> </v>
      </c>
      <c r="CZ27" s="20" t="str">
        <f t="shared" si="146"/>
        <v xml:space="preserve"> </v>
      </c>
      <c r="DA27" s="24"/>
      <c r="DB27" s="24"/>
      <c r="DC27" s="24"/>
      <c r="DD27" s="20" t="str">
        <f t="shared" si="117"/>
        <v xml:space="preserve"> </v>
      </c>
      <c r="DE27" s="20" t="str">
        <f t="shared" si="147"/>
        <v xml:space="preserve"> </v>
      </c>
      <c r="DF27" s="24"/>
      <c r="DG27" s="24"/>
      <c r="DH27" s="24"/>
      <c r="DI27" s="20" t="str">
        <f t="shared" si="118"/>
        <v xml:space="preserve"> </v>
      </c>
      <c r="DJ27" s="20" t="str">
        <f t="shared" si="148"/>
        <v xml:space="preserve"> </v>
      </c>
      <c r="DK27" s="24">
        <v>495</v>
      </c>
      <c r="DL27" s="24"/>
      <c r="DM27" s="20"/>
      <c r="DN27" s="24"/>
      <c r="DO27" s="24"/>
      <c r="DP27" s="24"/>
      <c r="DQ27" s="20" t="str">
        <f t="shared" si="119"/>
        <v xml:space="preserve"> </v>
      </c>
      <c r="DR27" s="20" t="str">
        <f t="shared" si="150"/>
        <v xml:space="preserve"> </v>
      </c>
      <c r="DS27" s="44"/>
      <c r="DT27" s="44"/>
      <c r="DU27" s="24"/>
      <c r="DV27" s="20" t="str">
        <f t="shared" si="120"/>
        <v xml:space="preserve"> </v>
      </c>
      <c r="DW27" s="20" t="str">
        <f t="shared" ref="DW27:DW54" si="204">IF(DU27=0," ",IF(DT27/DU27*100&gt;200,"св.200",DT27/DU27))</f>
        <v xml:space="preserve"> </v>
      </c>
    </row>
    <row r="28" spans="1:127" s="14" customFormat="1" ht="15.75" customHeight="1" outlineLevel="1" x14ac:dyDescent="0.25">
      <c r="A28" s="13">
        <v>20</v>
      </c>
      <c r="B28" s="6" t="s">
        <v>86</v>
      </c>
      <c r="C28" s="19">
        <f>J28+AS28</f>
        <v>2035322</v>
      </c>
      <c r="D28" s="48">
        <v>2035322</v>
      </c>
      <c r="E28" s="19">
        <f>K28+AT28</f>
        <v>2029215.54</v>
      </c>
      <c r="F28" s="48">
        <v>2029215.54</v>
      </c>
      <c r="G28" s="19">
        <f t="shared" si="195"/>
        <v>2076797.77</v>
      </c>
      <c r="H28" s="20">
        <f t="shared" si="101"/>
        <v>0.99699975728656209</v>
      </c>
      <c r="I28" s="20">
        <f t="shared" si="122"/>
        <v>0.97708865509808407</v>
      </c>
      <c r="J28" s="12">
        <f t="shared" si="196"/>
        <v>2027595</v>
      </c>
      <c r="K28" s="17">
        <f t="shared" si="196"/>
        <v>2021488.81</v>
      </c>
      <c r="L28" s="12">
        <f>AA28++AK28+Q28+AF28+AP28+V28</f>
        <v>2004581.77</v>
      </c>
      <c r="M28" s="20">
        <f t="shared" si="102"/>
        <v>0.99698845676774706</v>
      </c>
      <c r="N28" s="20">
        <f t="shared" si="124"/>
        <v>1.0084341982218066</v>
      </c>
      <c r="O28" s="24">
        <v>98862</v>
      </c>
      <c r="P28" s="24">
        <v>99260.75</v>
      </c>
      <c r="Q28" s="24">
        <v>95666.86</v>
      </c>
      <c r="R28" s="20">
        <f t="shared" si="103"/>
        <v>1.0040334000930591</v>
      </c>
      <c r="S28" s="20">
        <f t="shared" si="125"/>
        <v>1.0375667185062831</v>
      </c>
      <c r="T28" s="24"/>
      <c r="U28" s="24"/>
      <c r="V28" s="24"/>
      <c r="W28" s="20" t="str">
        <f t="shared" si="104"/>
        <v xml:space="preserve"> </v>
      </c>
      <c r="X28" s="20" t="str">
        <f t="shared" si="197"/>
        <v xml:space="preserve"> </v>
      </c>
      <c r="Y28" s="24"/>
      <c r="Z28" s="24"/>
      <c r="AA28" s="24"/>
      <c r="AB28" s="20" t="str">
        <f t="shared" si="105"/>
        <v xml:space="preserve"> </v>
      </c>
      <c r="AC28" s="20" t="str">
        <f t="shared" si="127"/>
        <v xml:space="preserve"> </v>
      </c>
      <c r="AD28" s="24">
        <v>155000</v>
      </c>
      <c r="AE28" s="24">
        <v>147761.04</v>
      </c>
      <c r="AF28" s="24">
        <v>138611.88</v>
      </c>
      <c r="AG28" s="20">
        <f t="shared" si="106"/>
        <v>0.95329703225806461</v>
      </c>
      <c r="AH28" s="20">
        <f t="shared" si="128"/>
        <v>1.0660055977885878</v>
      </c>
      <c r="AI28" s="24">
        <v>1773223</v>
      </c>
      <c r="AJ28" s="24">
        <v>1773957.02</v>
      </c>
      <c r="AK28" s="24">
        <v>1768553.03</v>
      </c>
      <c r="AL28" s="20">
        <f t="shared" si="107"/>
        <v>1.0004139468075928</v>
      </c>
      <c r="AM28" s="20">
        <f t="shared" si="129"/>
        <v>1.0030555996389885</v>
      </c>
      <c r="AN28" s="24">
        <v>510</v>
      </c>
      <c r="AO28" s="24">
        <v>510</v>
      </c>
      <c r="AP28" s="24">
        <v>1750</v>
      </c>
      <c r="AQ28" s="20">
        <f t="shared" si="182"/>
        <v>1</v>
      </c>
      <c r="AR28" s="20">
        <f t="shared" si="130"/>
        <v>0.29142857142857143</v>
      </c>
      <c r="AS28" s="7">
        <f>AX28+BC28+BH28+BM28++BR28+BW28+CB28+CG28+DA28+DF28+DN28+CV28+DS28</f>
        <v>7727</v>
      </c>
      <c r="AT28" s="7">
        <f>AY28+BD28+BI28+BN28+BS28+BX28+CC28+CH28+DB28+DG28+DO28+CW28+DK28+DT28</f>
        <v>7726.73</v>
      </c>
      <c r="AU28" s="7">
        <f t="shared" si="200"/>
        <v>72216</v>
      </c>
      <c r="AV28" s="20">
        <f t="shared" si="109"/>
        <v>0.99996505759026788</v>
      </c>
      <c r="AW28" s="20">
        <f t="shared" si="131"/>
        <v>0.10699471031350392</v>
      </c>
      <c r="AX28" s="24"/>
      <c r="AY28" s="24"/>
      <c r="AZ28" s="24"/>
      <c r="BA28" s="20" t="str">
        <f t="shared" si="110"/>
        <v xml:space="preserve"> </v>
      </c>
      <c r="BB28" s="20" t="str">
        <f t="shared" si="132"/>
        <v xml:space="preserve"> </v>
      </c>
      <c r="BC28" s="24"/>
      <c r="BD28" s="24"/>
      <c r="BE28" s="24"/>
      <c r="BF28" s="20" t="str">
        <f t="shared" si="133"/>
        <v xml:space="preserve"> </v>
      </c>
      <c r="BG28" s="20" t="str">
        <f t="shared" si="198"/>
        <v xml:space="preserve"> </v>
      </c>
      <c r="BH28" s="24"/>
      <c r="BI28" s="24"/>
      <c r="BJ28" s="24"/>
      <c r="BK28" s="20" t="str">
        <f t="shared" si="111"/>
        <v xml:space="preserve"> </v>
      </c>
      <c r="BL28" s="20" t="str">
        <f t="shared" si="135"/>
        <v xml:space="preserve"> </v>
      </c>
      <c r="BM28" s="24"/>
      <c r="BN28" s="24"/>
      <c r="BO28" s="24"/>
      <c r="BP28" s="20" t="str">
        <f t="shared" si="178"/>
        <v xml:space="preserve"> </v>
      </c>
      <c r="BQ28" s="20" t="str">
        <f t="shared" si="136"/>
        <v xml:space="preserve"> </v>
      </c>
      <c r="BR28" s="24"/>
      <c r="BS28" s="24"/>
      <c r="BT28" s="24"/>
      <c r="BU28" s="20" t="str">
        <f t="shared" si="112"/>
        <v xml:space="preserve"> </v>
      </c>
      <c r="BV28" s="20" t="str">
        <f t="shared" si="169"/>
        <v xml:space="preserve"> </v>
      </c>
      <c r="BW28" s="24">
        <v>1427</v>
      </c>
      <c r="BX28" s="24">
        <v>1426.73</v>
      </c>
      <c r="BY28" s="24">
        <v>11300</v>
      </c>
      <c r="BZ28" s="20">
        <f>IF(BX28&lt;=0," ",IF(BW28&lt;=0," ",IF(BX28/BW28*100&gt;200,"СВ.200",BX28/BW28)))</f>
        <v>0.99981079187105815</v>
      </c>
      <c r="CA28" s="20">
        <f t="shared" si="138"/>
        <v>0.12625929203539824</v>
      </c>
      <c r="CB28" s="24"/>
      <c r="CC28" s="24"/>
      <c r="CD28" s="24">
        <v>54166</v>
      </c>
      <c r="CE28" s="20" t="str">
        <f t="shared" si="179"/>
        <v xml:space="preserve"> </v>
      </c>
      <c r="CF28" s="20">
        <f t="shared" si="139"/>
        <v>0</v>
      </c>
      <c r="CG28" s="19">
        <f t="shared" si="201"/>
        <v>0</v>
      </c>
      <c r="CH28" s="19">
        <f t="shared" si="202"/>
        <v>0</v>
      </c>
      <c r="CI28" s="19">
        <f t="shared" si="203"/>
        <v>0</v>
      </c>
      <c r="CJ28" s="20" t="str">
        <f t="shared" si="140"/>
        <v xml:space="preserve"> </v>
      </c>
      <c r="CK28" s="20" t="str">
        <f t="shared" si="156"/>
        <v xml:space="preserve"> </v>
      </c>
      <c r="CL28" s="24"/>
      <c r="CM28" s="24"/>
      <c r="CN28" s="24"/>
      <c r="CO28" s="20" t="str">
        <f t="shared" si="141"/>
        <v xml:space="preserve"> </v>
      </c>
      <c r="CP28" s="20" t="str">
        <f t="shared" si="142"/>
        <v xml:space="preserve"> </v>
      </c>
      <c r="CQ28" s="24"/>
      <c r="CR28" s="24"/>
      <c r="CS28" s="24"/>
      <c r="CT28" s="20" t="str">
        <f t="shared" si="143"/>
        <v xml:space="preserve"> </v>
      </c>
      <c r="CU28" s="20" t="str">
        <f t="shared" si="144"/>
        <v xml:space="preserve"> </v>
      </c>
      <c r="CV28" s="24"/>
      <c r="CW28" s="24"/>
      <c r="CX28" s="24"/>
      <c r="CY28" s="20" t="str">
        <f t="shared" si="145"/>
        <v xml:space="preserve"> </v>
      </c>
      <c r="CZ28" s="20" t="str">
        <f t="shared" si="146"/>
        <v xml:space="preserve"> </v>
      </c>
      <c r="DA28" s="24"/>
      <c r="DB28" s="24"/>
      <c r="DC28" s="24"/>
      <c r="DD28" s="20" t="str">
        <f t="shared" si="117"/>
        <v xml:space="preserve"> </v>
      </c>
      <c r="DE28" s="20" t="str">
        <f t="shared" si="147"/>
        <v xml:space="preserve"> </v>
      </c>
      <c r="DF28" s="24">
        <v>6300</v>
      </c>
      <c r="DG28" s="24">
        <v>5800</v>
      </c>
      <c r="DH28" s="24">
        <v>6750</v>
      </c>
      <c r="DI28" s="20">
        <f t="shared" si="118"/>
        <v>0.92063492063492058</v>
      </c>
      <c r="DJ28" s="20">
        <f t="shared" si="148"/>
        <v>0.85925925925925928</v>
      </c>
      <c r="DK28" s="24">
        <v>500</v>
      </c>
      <c r="DL28" s="24"/>
      <c r="DM28" s="20" t="str">
        <f t="shared" si="149"/>
        <v xml:space="preserve"> </v>
      </c>
      <c r="DN28" s="24"/>
      <c r="DO28" s="24"/>
      <c r="DP28" s="24"/>
      <c r="DQ28" s="20" t="str">
        <f t="shared" si="119"/>
        <v xml:space="preserve"> </v>
      </c>
      <c r="DR28" s="20" t="str">
        <f t="shared" si="150"/>
        <v xml:space="preserve"> </v>
      </c>
      <c r="DS28" s="44"/>
      <c r="DT28" s="44"/>
      <c r="DU28" s="24"/>
      <c r="DV28" s="20" t="str">
        <f t="shared" si="120"/>
        <v xml:space="preserve"> </v>
      </c>
      <c r="DW28" s="20" t="str">
        <f t="shared" si="204"/>
        <v xml:space="preserve"> </v>
      </c>
    </row>
    <row r="29" spans="1:127" s="83" customFormat="1" ht="15.75" x14ac:dyDescent="0.2">
      <c r="A29" s="87"/>
      <c r="B29" s="77" t="s">
        <v>139</v>
      </c>
      <c r="C29" s="84">
        <f>SUM(C30:C40)</f>
        <v>100145097.69</v>
      </c>
      <c r="D29" s="85"/>
      <c r="E29" s="84">
        <f>SUM(E30:E40)</f>
        <v>103559614.97</v>
      </c>
      <c r="F29" s="85"/>
      <c r="G29" s="84">
        <f>SUM(G30:G40)</f>
        <v>98288639.499999985</v>
      </c>
      <c r="H29" s="80">
        <f t="shared" si="101"/>
        <v>1.0340957007258575</v>
      </c>
      <c r="I29" s="80">
        <f t="shared" si="122"/>
        <v>1.0536275148055134</v>
      </c>
      <c r="J29" s="78">
        <f t="shared" ref="J29" si="205">SUM(J30:J40)</f>
        <v>92447200</v>
      </c>
      <c r="K29" s="88">
        <f>SUM(K30:K40)</f>
        <v>95790372.359999999</v>
      </c>
      <c r="L29" s="78">
        <f>SUM(L30:L40)</f>
        <v>92112337.550000012</v>
      </c>
      <c r="M29" s="80">
        <f t="shared" si="102"/>
        <v>1.0361630461495859</v>
      </c>
      <c r="N29" s="80">
        <f t="shared" si="124"/>
        <v>1.0399298824438528</v>
      </c>
      <c r="O29" s="78">
        <f>SUM(O30:O40)</f>
        <v>28451400</v>
      </c>
      <c r="P29" s="78">
        <f>SUM(P30:P40)</f>
        <v>29839182.669999998</v>
      </c>
      <c r="Q29" s="78">
        <f>SUM(Q30:Q40)</f>
        <v>26494217.359999996</v>
      </c>
      <c r="R29" s="80">
        <f t="shared" si="103"/>
        <v>1.0487773069163555</v>
      </c>
      <c r="S29" s="80">
        <f t="shared" si="125"/>
        <v>1.1262526559871178</v>
      </c>
      <c r="T29" s="78">
        <f>SUM(T30:T40)</f>
        <v>0</v>
      </c>
      <c r="U29" s="78">
        <f>SUM(U30:U40)</f>
        <v>0</v>
      </c>
      <c r="V29" s="78">
        <f>SUM(V30:V40)</f>
        <v>0</v>
      </c>
      <c r="W29" s="80" t="str">
        <f t="shared" si="104"/>
        <v xml:space="preserve"> </v>
      </c>
      <c r="X29" s="80" t="str">
        <f t="shared" si="126"/>
        <v xml:space="preserve"> </v>
      </c>
      <c r="Y29" s="78">
        <f>SUM(Y30:Y40)</f>
        <v>127900</v>
      </c>
      <c r="Z29" s="78">
        <f>SUM(Z30:Z40)</f>
        <v>132247.19</v>
      </c>
      <c r="AA29" s="78">
        <f>SUM(AA30:AA40)</f>
        <v>36586.58</v>
      </c>
      <c r="AB29" s="80">
        <f t="shared" si="105"/>
        <v>1.0339889757623144</v>
      </c>
      <c r="AC29" s="80" t="str">
        <f t="shared" si="127"/>
        <v>св.200</v>
      </c>
      <c r="AD29" s="78">
        <f>SUM(AD30:AD40)</f>
        <v>6076000</v>
      </c>
      <c r="AE29" s="78">
        <f>SUM(AE30:AE40)</f>
        <v>6028165.79</v>
      </c>
      <c r="AF29" s="78">
        <f>SUM(AF30:AF40)</f>
        <v>2616866.37</v>
      </c>
      <c r="AG29" s="80">
        <f t="shared" si="106"/>
        <v>0.99212735187623435</v>
      </c>
      <c r="AH29" s="80" t="str">
        <f t="shared" si="128"/>
        <v>св.200</v>
      </c>
      <c r="AI29" s="78">
        <f>SUM(AI30:AI40)</f>
        <v>57770000</v>
      </c>
      <c r="AJ29" s="78">
        <f>SUM(AJ30:AJ40)</f>
        <v>59769906.709999993</v>
      </c>
      <c r="AK29" s="78">
        <f>SUM(AK30:AK40)</f>
        <v>62935397.239999995</v>
      </c>
      <c r="AL29" s="80">
        <f t="shared" si="107"/>
        <v>1.0346184301540591</v>
      </c>
      <c r="AM29" s="80">
        <f t="shared" si="129"/>
        <v>0.9497025415136634</v>
      </c>
      <c r="AN29" s="78">
        <f>SUM(AN30:AN40)</f>
        <v>21900</v>
      </c>
      <c r="AO29" s="78">
        <f>SUM(AO30:AO40)</f>
        <v>20870</v>
      </c>
      <c r="AP29" s="78">
        <f>SUM(AP30:AP40)</f>
        <v>29270</v>
      </c>
      <c r="AQ29" s="80">
        <f t="shared" si="182"/>
        <v>0.95296803652968032</v>
      </c>
      <c r="AR29" s="80">
        <f t="shared" si="130"/>
        <v>0.71301674069012644</v>
      </c>
      <c r="AS29" s="78">
        <f>SUM(AS30:AS40)</f>
        <v>7697897.6899999995</v>
      </c>
      <c r="AT29" s="78">
        <f t="shared" ref="AT29:AU29" si="206">SUM(AT30:AT40)</f>
        <v>7769242.6099999994</v>
      </c>
      <c r="AU29" s="78">
        <f t="shared" si="206"/>
        <v>6176301.9500000011</v>
      </c>
      <c r="AV29" s="80">
        <f t="shared" si="109"/>
        <v>1.0092681044712613</v>
      </c>
      <c r="AW29" s="80">
        <f t="shared" si="131"/>
        <v>1.2579117201353793</v>
      </c>
      <c r="AX29" s="78">
        <f>SUM(AX30:AX40)</f>
        <v>0</v>
      </c>
      <c r="AY29" s="78">
        <f>SUM(AY30:AY40)</f>
        <v>0</v>
      </c>
      <c r="AZ29" s="78">
        <f>SUM(AZ30:AZ40)</f>
        <v>0</v>
      </c>
      <c r="BA29" s="80" t="str">
        <f t="shared" si="110"/>
        <v xml:space="preserve"> </v>
      </c>
      <c r="BB29" s="80" t="str">
        <f t="shared" si="132"/>
        <v xml:space="preserve"> </v>
      </c>
      <c r="BC29" s="78">
        <f>SUM(BC30:BC40)</f>
        <v>7600</v>
      </c>
      <c r="BD29" s="78">
        <f>SUM(BD30:BD40)</f>
        <v>7842.26</v>
      </c>
      <c r="BE29" s="78">
        <f>SUM(BE30:BE40)</f>
        <v>9769.26</v>
      </c>
      <c r="BF29" s="80">
        <f t="shared" si="133"/>
        <v>1.0318763157894737</v>
      </c>
      <c r="BG29" s="80">
        <f t="shared" si="198"/>
        <v>0.80274862169703742</v>
      </c>
      <c r="BH29" s="78">
        <f>SUM(BH30:BH40)</f>
        <v>344280</v>
      </c>
      <c r="BI29" s="78">
        <f>SUM(BI30:BI40)</f>
        <v>297764.25</v>
      </c>
      <c r="BJ29" s="78">
        <f>SUM(BJ30:BJ40)</f>
        <v>22612</v>
      </c>
      <c r="BK29" s="80">
        <f t="shared" si="111"/>
        <v>0.86488976995468803</v>
      </c>
      <c r="BL29" s="80" t="str">
        <f t="shared" si="135"/>
        <v>св.200</v>
      </c>
      <c r="BM29" s="78">
        <f>SUM(BM30:BM40)</f>
        <v>241430</v>
      </c>
      <c r="BN29" s="78">
        <f>SUM(BN30:BN40)</f>
        <v>216874.01</v>
      </c>
      <c r="BO29" s="78">
        <f>SUM(BO30:BO40)</f>
        <v>154256.35999999999</v>
      </c>
      <c r="BP29" s="80">
        <f t="shared" si="178"/>
        <v>0.89828940065443408</v>
      </c>
      <c r="BQ29" s="80">
        <f t="shared" si="136"/>
        <v>1.4059323712811584</v>
      </c>
      <c r="BR29" s="78">
        <f>SUM(BR30:BR40)</f>
        <v>3547160</v>
      </c>
      <c r="BS29" s="78">
        <f>SUM(BS30:BS40)</f>
        <v>3663083.56</v>
      </c>
      <c r="BT29" s="78">
        <f>SUM(BT30:BT40)</f>
        <v>3235687.54</v>
      </c>
      <c r="BU29" s="80">
        <f t="shared" si="112"/>
        <v>1.0326806684784446</v>
      </c>
      <c r="BV29" s="80">
        <f t="shared" si="169"/>
        <v>1.1320881620108474</v>
      </c>
      <c r="BW29" s="78">
        <f>SUM(BW30:BW40)</f>
        <v>1072947.76</v>
      </c>
      <c r="BX29" s="78">
        <f>SUM(BX30:BX40)</f>
        <v>1062473.94</v>
      </c>
      <c r="BY29" s="78">
        <f>SUM(BY30:BY40)</f>
        <v>1038993.38</v>
      </c>
      <c r="BZ29" s="80">
        <f t="shared" si="114"/>
        <v>0.99023827590636837</v>
      </c>
      <c r="CA29" s="80">
        <f t="shared" si="138"/>
        <v>1.022599335522234</v>
      </c>
      <c r="CB29" s="78">
        <f>SUM(CB30:CB40)</f>
        <v>1316533.67</v>
      </c>
      <c r="CC29" s="78">
        <f>SUM(CC30:CC40)</f>
        <v>1316533.67</v>
      </c>
      <c r="CD29" s="78">
        <f>SUM(CD30:CD40)</f>
        <v>554661.6</v>
      </c>
      <c r="CE29" s="80">
        <f t="shared" si="179"/>
        <v>1</v>
      </c>
      <c r="CF29" s="80" t="str">
        <f t="shared" si="139"/>
        <v>св.200</v>
      </c>
      <c r="CG29" s="84">
        <f>SUM(CG30:CG40)</f>
        <v>1029621.9099999999</v>
      </c>
      <c r="CH29" s="84">
        <f>SUM(CH30:CH40)</f>
        <v>1053755.73</v>
      </c>
      <c r="CI29" s="84">
        <f>SUM(CI30:CI40)</f>
        <v>1106213.04</v>
      </c>
      <c r="CJ29" s="80">
        <f t="shared" si="140"/>
        <v>1.0234394973199434</v>
      </c>
      <c r="CK29" s="80">
        <f t="shared" si="156"/>
        <v>0.95257937838085871</v>
      </c>
      <c r="CL29" s="78">
        <f>SUM(CL30:CL40)</f>
        <v>0</v>
      </c>
      <c r="CM29" s="78">
        <f>SUM(CM30:CM40)</f>
        <v>0</v>
      </c>
      <c r="CN29" s="78">
        <f>SUM(CN30:CN40)</f>
        <v>0</v>
      </c>
      <c r="CO29" s="80" t="str">
        <f t="shared" si="141"/>
        <v xml:space="preserve"> </v>
      </c>
      <c r="CP29" s="80" t="str">
        <f t="shared" si="142"/>
        <v xml:space="preserve"> </v>
      </c>
      <c r="CQ29" s="78">
        <f>SUM(CQ30:CQ40)</f>
        <v>1029621.9099999999</v>
      </c>
      <c r="CR29" s="78">
        <f>SUM(CR30:CR40)</f>
        <v>1053755.73</v>
      </c>
      <c r="CS29" s="78">
        <f>SUM(CS30:CS40)</f>
        <v>1106213.04</v>
      </c>
      <c r="CT29" s="80">
        <f t="shared" si="143"/>
        <v>1.0234394973199434</v>
      </c>
      <c r="CU29" s="80">
        <f t="shared" si="144"/>
        <v>0.95257937838085871</v>
      </c>
      <c r="CV29" s="78">
        <f>SUM(CV30:CV40)</f>
        <v>0</v>
      </c>
      <c r="CW29" s="78">
        <f>SUM(CW30:CW40)</f>
        <v>0</v>
      </c>
      <c r="CX29" s="78">
        <f>SUM(CX30:CX40)</f>
        <v>0</v>
      </c>
      <c r="CY29" s="82" t="str">
        <f t="shared" si="145"/>
        <v xml:space="preserve"> </v>
      </c>
      <c r="CZ29" s="82" t="str">
        <f t="shared" si="146"/>
        <v xml:space="preserve"> </v>
      </c>
      <c r="DA29" s="78">
        <f>SUM(DA30:DA40)</f>
        <v>0</v>
      </c>
      <c r="DB29" s="78">
        <f>SUM(DB30:DB40)</f>
        <v>0</v>
      </c>
      <c r="DC29" s="78">
        <f>SUM(DC30:DC40)</f>
        <v>0</v>
      </c>
      <c r="DD29" s="80" t="str">
        <f t="shared" si="117"/>
        <v xml:space="preserve"> </v>
      </c>
      <c r="DE29" s="80" t="str">
        <f t="shared" si="147"/>
        <v xml:space="preserve"> </v>
      </c>
      <c r="DF29" s="78">
        <f>SUM(DF30:DF40)</f>
        <v>96300.35</v>
      </c>
      <c r="DG29" s="78">
        <f>SUM(DG30:DG40)</f>
        <v>107496.39</v>
      </c>
      <c r="DH29" s="78">
        <f>SUM(DH30:DH40)</f>
        <v>54998.41</v>
      </c>
      <c r="DI29" s="80">
        <f t="shared" si="118"/>
        <v>1.1162616750614094</v>
      </c>
      <c r="DJ29" s="80">
        <f t="shared" si="148"/>
        <v>1.9545363220500374</v>
      </c>
      <c r="DK29" s="78">
        <f>SUM(DK30:DK40)</f>
        <v>1394.8</v>
      </c>
      <c r="DL29" s="78">
        <f>SUM(DL30:DL40)</f>
        <v>-889.64</v>
      </c>
      <c r="DM29" s="80">
        <f t="shared" si="149"/>
        <v>-1.5678251877163796</v>
      </c>
      <c r="DN29" s="78">
        <f>SUM(DN30:DN40)</f>
        <v>42024</v>
      </c>
      <c r="DO29" s="78">
        <f>SUM(DO30:DO40)</f>
        <v>42024</v>
      </c>
      <c r="DP29" s="78">
        <f>SUM(DP30:DP40)</f>
        <v>0</v>
      </c>
      <c r="DQ29" s="80">
        <f t="shared" si="119"/>
        <v>1</v>
      </c>
      <c r="DR29" s="80" t="str">
        <f t="shared" si="150"/>
        <v xml:space="preserve"> </v>
      </c>
      <c r="DS29" s="78">
        <f>SUM(DS30:DS40)</f>
        <v>0</v>
      </c>
      <c r="DT29" s="78">
        <f>SUM(DT30:DT40)</f>
        <v>0</v>
      </c>
      <c r="DU29" s="78">
        <f>SUM(DU30:DU40)</f>
        <v>0</v>
      </c>
      <c r="DV29" s="80" t="str">
        <f t="shared" si="120"/>
        <v xml:space="preserve"> </v>
      </c>
      <c r="DW29" s="80" t="str">
        <f t="shared" si="204"/>
        <v xml:space="preserve"> </v>
      </c>
    </row>
    <row r="30" spans="1:127" s="23" customFormat="1" ht="16.5" customHeight="1" outlineLevel="1" x14ac:dyDescent="0.25">
      <c r="A30" s="13">
        <f>A28+1</f>
        <v>21</v>
      </c>
      <c r="B30" s="6" t="s">
        <v>73</v>
      </c>
      <c r="C30" s="19">
        <f t="shared" ref="C30:C40" si="207">J30+AS30</f>
        <v>3392790</v>
      </c>
      <c r="D30" s="48">
        <v>3392790</v>
      </c>
      <c r="E30" s="19">
        <f t="shared" ref="E30:E40" si="208">K30+AT30</f>
        <v>3628875.5599999996</v>
      </c>
      <c r="F30" s="48">
        <v>3628875.56</v>
      </c>
      <c r="G30" s="19">
        <f t="shared" ref="G30:G40" si="209">L30+AU30</f>
        <v>3889848.6499999994</v>
      </c>
      <c r="H30" s="20">
        <f t="shared" si="101"/>
        <v>1.0695844894614754</v>
      </c>
      <c r="I30" s="20">
        <f t="shared" si="122"/>
        <v>0.93290919172395048</v>
      </c>
      <c r="J30" s="12">
        <f>Y30++AI30+O30+AD30+AN30+T30</f>
        <v>2702000</v>
      </c>
      <c r="K30" s="17">
        <f>Z30++AJ30+P30+AE30+AO30+U30</f>
        <v>2910837.36</v>
      </c>
      <c r="L30" s="12">
        <f>AA30++AK30+Q30+AF30+AP30+V30</f>
        <v>3039176.4999999995</v>
      </c>
      <c r="M30" s="20">
        <f t="shared" ref="M30:M40" si="210">IF(K30&lt;=0," ",IF(K30/J30*100&gt;200,"СВ.200",K30/J30))</f>
        <v>1.0772899185788305</v>
      </c>
      <c r="N30" s="20">
        <f t="shared" ref="N30:N40" si="211">IF(L30=0," ",IF(K30/L30*100&gt;200,"св.200",K30/L30))</f>
        <v>0.95777173849560904</v>
      </c>
      <c r="O30" s="24">
        <v>316000</v>
      </c>
      <c r="P30" s="24">
        <v>332285.34000000003</v>
      </c>
      <c r="Q30" s="24">
        <v>316302.99</v>
      </c>
      <c r="R30" s="20">
        <f t="shared" si="103"/>
        <v>1.0515358860759494</v>
      </c>
      <c r="S30" s="20">
        <f t="shared" si="125"/>
        <v>1.0505286086609553</v>
      </c>
      <c r="T30" s="24"/>
      <c r="U30" s="24"/>
      <c r="V30" s="24"/>
      <c r="W30" s="20" t="str">
        <f t="shared" si="104"/>
        <v xml:space="preserve"> </v>
      </c>
      <c r="X30" s="20" t="str">
        <f t="shared" ref="X30:X40" si="212">IF(U30=0," ",IF(U30/V30*100&gt;200,"св.200",U30/V30))</f>
        <v xml:space="preserve"> </v>
      </c>
      <c r="Y30" s="24">
        <v>36000</v>
      </c>
      <c r="Z30" s="24">
        <v>36702.17</v>
      </c>
      <c r="AA30" s="24">
        <v>22140.36</v>
      </c>
      <c r="AB30" s="20">
        <f t="shared" si="105"/>
        <v>1.0195047222222222</v>
      </c>
      <c r="AC30" s="20">
        <f t="shared" ref="AC30:AC36" si="213">IF(Z30=0," ",IF(Z30/AA30*100&gt;200,"св.200",Z30/AA30))</f>
        <v>1.6577043011044084</v>
      </c>
      <c r="AD30" s="24">
        <v>150000</v>
      </c>
      <c r="AE30" s="24">
        <v>102643.17</v>
      </c>
      <c r="AF30" s="24">
        <v>222796.15</v>
      </c>
      <c r="AG30" s="20">
        <f t="shared" si="106"/>
        <v>0.6842878</v>
      </c>
      <c r="AH30" s="20">
        <f t="shared" si="128"/>
        <v>0.4607044152244103</v>
      </c>
      <c r="AI30" s="24">
        <v>2200000</v>
      </c>
      <c r="AJ30" s="24">
        <v>2439006.6800000002</v>
      </c>
      <c r="AK30" s="24">
        <v>2477837</v>
      </c>
      <c r="AL30" s="20">
        <f t="shared" si="107"/>
        <v>1.1086394000000002</v>
      </c>
      <c r="AM30" s="20">
        <f t="shared" si="129"/>
        <v>0.98432894496288503</v>
      </c>
      <c r="AN30" s="24"/>
      <c r="AO30" s="24">
        <v>200</v>
      </c>
      <c r="AP30" s="24">
        <v>100</v>
      </c>
      <c r="AQ30" s="20" t="str">
        <f t="shared" si="182"/>
        <v xml:space="preserve"> </v>
      </c>
      <c r="AR30" s="20">
        <f t="shared" si="130"/>
        <v>2</v>
      </c>
      <c r="AS30" s="7">
        <f>AX30+BC30+BH30+BM30+BR30+BW30+CB30+CG30+DA30+DF30+DN30+CV30</f>
        <v>690790</v>
      </c>
      <c r="AT30" s="7">
        <f t="shared" ref="AT30" si="214">AY30+BD30+BI30+BN30+BS30+BX30+CC30+CH30+DB30+DG30+DO30+CW30+DK30</f>
        <v>718038.2</v>
      </c>
      <c r="AU30" s="7">
        <f t="shared" ref="AU30" si="215">AZ30+BE30+BJ30+BO30+BT30+BY30+CD30+CI30+DC30+DH30+DP30+CX30+DL30</f>
        <v>850672.15</v>
      </c>
      <c r="AV30" s="20">
        <f t="shared" si="109"/>
        <v>1.0394449832800128</v>
      </c>
      <c r="AW30" s="20">
        <f t="shared" si="131"/>
        <v>0.84408335220566455</v>
      </c>
      <c r="AX30" s="24"/>
      <c r="AY30" s="24"/>
      <c r="AZ30" s="24"/>
      <c r="BA30" s="20" t="str">
        <f t="shared" si="110"/>
        <v xml:space="preserve"> </v>
      </c>
      <c r="BB30" s="20" t="str">
        <f t="shared" si="132"/>
        <v xml:space="preserve"> </v>
      </c>
      <c r="BC30" s="24"/>
      <c r="BD30" s="24"/>
      <c r="BE30" s="24"/>
      <c r="BF30" s="20" t="str">
        <f t="shared" si="133"/>
        <v xml:space="preserve"> </v>
      </c>
      <c r="BG30" s="20" t="str">
        <f t="shared" si="198"/>
        <v xml:space="preserve"> </v>
      </c>
      <c r="BH30" s="24"/>
      <c r="BI30" s="24"/>
      <c r="BJ30" s="24"/>
      <c r="BK30" s="20" t="str">
        <f t="shared" si="111"/>
        <v xml:space="preserve"> </v>
      </c>
      <c r="BL30" s="20" t="str">
        <f t="shared" si="135"/>
        <v xml:space="preserve"> </v>
      </c>
      <c r="BM30" s="24"/>
      <c r="BN30" s="24"/>
      <c r="BO30" s="24"/>
      <c r="BP30" s="20" t="str">
        <f t="shared" si="178"/>
        <v xml:space="preserve"> </v>
      </c>
      <c r="BQ30" s="20" t="str">
        <f t="shared" si="136"/>
        <v xml:space="preserve"> </v>
      </c>
      <c r="BR30" s="24">
        <v>105000</v>
      </c>
      <c r="BS30" s="24">
        <v>108189.11</v>
      </c>
      <c r="BT30" s="24">
        <v>77812.149999999994</v>
      </c>
      <c r="BU30" s="20">
        <f t="shared" si="112"/>
        <v>1.0303724761904762</v>
      </c>
      <c r="BV30" s="20">
        <f t="shared" si="169"/>
        <v>1.3903883905019976</v>
      </c>
      <c r="BW30" s="24">
        <v>6400</v>
      </c>
      <c r="BX30" s="24">
        <v>6399.09</v>
      </c>
      <c r="BY30" s="24"/>
      <c r="BZ30" s="20">
        <f t="shared" si="114"/>
        <v>0.99985781250000005</v>
      </c>
      <c r="CA30" s="20" t="str">
        <f t="shared" si="138"/>
        <v xml:space="preserve"> </v>
      </c>
      <c r="CB30" s="24">
        <v>242550</v>
      </c>
      <c r="CC30" s="24">
        <v>242550</v>
      </c>
      <c r="CD30" s="24"/>
      <c r="CE30" s="20">
        <f t="shared" si="179"/>
        <v>1</v>
      </c>
      <c r="CF30" s="20" t="str">
        <f t="shared" si="139"/>
        <v xml:space="preserve"> </v>
      </c>
      <c r="CG30" s="19">
        <f t="shared" ref="CG30:CI30" si="216">CL30+CQ30</f>
        <v>336840</v>
      </c>
      <c r="CH30" s="19">
        <f t="shared" si="216"/>
        <v>360900</v>
      </c>
      <c r="CI30" s="19">
        <f t="shared" si="216"/>
        <v>772860</v>
      </c>
      <c r="CJ30" s="20">
        <f t="shared" si="140"/>
        <v>1.0714285714285714</v>
      </c>
      <c r="CK30" s="20">
        <f t="shared" si="156"/>
        <v>0.46696685039981367</v>
      </c>
      <c r="CL30" s="24"/>
      <c r="CM30" s="24"/>
      <c r="CN30" s="24"/>
      <c r="CO30" s="20" t="str">
        <f t="shared" si="141"/>
        <v xml:space="preserve"> </v>
      </c>
      <c r="CP30" s="20" t="str">
        <f t="shared" si="142"/>
        <v xml:space="preserve"> </v>
      </c>
      <c r="CQ30" s="24">
        <v>336840</v>
      </c>
      <c r="CR30" s="24">
        <v>360900</v>
      </c>
      <c r="CS30" s="24">
        <v>772860</v>
      </c>
      <c r="CT30" s="20">
        <f t="shared" si="143"/>
        <v>1.0714285714285714</v>
      </c>
      <c r="CU30" s="20">
        <f t="shared" si="144"/>
        <v>0.46696685039981367</v>
      </c>
      <c r="CV30" s="24"/>
      <c r="CW30" s="24"/>
      <c r="CX30" s="24"/>
      <c r="CY30" s="20" t="str">
        <f t="shared" si="145"/>
        <v xml:space="preserve"> </v>
      </c>
      <c r="CZ30" s="20" t="str">
        <f t="shared" si="146"/>
        <v xml:space="preserve"> </v>
      </c>
      <c r="DA30" s="24"/>
      <c r="DB30" s="24"/>
      <c r="DC30" s="24"/>
      <c r="DD30" s="20" t="str">
        <f t="shared" si="117"/>
        <v xml:space="preserve"> </v>
      </c>
      <c r="DE30" s="20" t="str">
        <f t="shared" si="147"/>
        <v xml:space="preserve"> </v>
      </c>
      <c r="DF30" s="24"/>
      <c r="DG30" s="24"/>
      <c r="DH30" s="24"/>
      <c r="DI30" s="20" t="str">
        <f t="shared" si="118"/>
        <v xml:space="preserve"> </v>
      </c>
      <c r="DJ30" s="20" t="str">
        <f t="shared" si="148"/>
        <v xml:space="preserve"> </v>
      </c>
      <c r="DK30" s="24"/>
      <c r="DL30" s="24"/>
      <c r="DM30" s="20" t="str">
        <f t="shared" si="149"/>
        <v xml:space="preserve"> </v>
      </c>
      <c r="DN30" s="24"/>
      <c r="DO30" s="24"/>
      <c r="DP30" s="24"/>
      <c r="DQ30" s="20" t="str">
        <f t="shared" si="119"/>
        <v xml:space="preserve"> </v>
      </c>
      <c r="DR30" s="20" t="str">
        <f t="shared" si="150"/>
        <v xml:space="preserve"> </v>
      </c>
      <c r="DS30" s="44"/>
      <c r="DT30" s="44"/>
      <c r="DU30" s="24"/>
      <c r="DV30" s="20" t="str">
        <f t="shared" si="120"/>
        <v xml:space="preserve"> </v>
      </c>
      <c r="DW30" s="20" t="str">
        <f t="shared" si="204"/>
        <v xml:space="preserve"> </v>
      </c>
    </row>
    <row r="31" spans="1:127" s="23" customFormat="1" ht="15.75" customHeight="1" outlineLevel="1" x14ac:dyDescent="0.25">
      <c r="A31" s="13">
        <v>22</v>
      </c>
      <c r="B31" s="6" t="s">
        <v>35</v>
      </c>
      <c r="C31" s="19">
        <f t="shared" si="207"/>
        <v>10736296.67</v>
      </c>
      <c r="D31" s="48">
        <v>10736296.67</v>
      </c>
      <c r="E31" s="19">
        <f t="shared" si="208"/>
        <v>11780441.530000003</v>
      </c>
      <c r="F31" s="48">
        <v>11780441.529999999</v>
      </c>
      <c r="G31" s="19">
        <f t="shared" si="209"/>
        <v>10720507.17</v>
      </c>
      <c r="H31" s="20">
        <f t="shared" si="101"/>
        <v>1.0972537265030702</v>
      </c>
      <c r="I31" s="20">
        <f t="shared" si="122"/>
        <v>1.0988697962878191</v>
      </c>
      <c r="J31" s="12">
        <f t="shared" ref="J31:J40" si="217">Y31++AI31+O31+AD31+AN31+T31</f>
        <v>10629000</v>
      </c>
      <c r="K31" s="17">
        <f t="shared" ref="K31:K40" si="218">Z31++AJ31+P31+AE31+AO31+U31</f>
        <v>11676483.630000003</v>
      </c>
      <c r="L31" s="12">
        <f>AA31++AK31+Q31+AF31+AP31+V31</f>
        <v>10570170.77</v>
      </c>
      <c r="M31" s="20">
        <f t="shared" si="210"/>
        <v>1.0985495935647758</v>
      </c>
      <c r="N31" s="20">
        <f t="shared" si="211"/>
        <v>1.1046636694971772</v>
      </c>
      <c r="O31" s="24">
        <v>2350000</v>
      </c>
      <c r="P31" s="24">
        <v>2390954.5</v>
      </c>
      <c r="Q31" s="24">
        <v>1810696.89</v>
      </c>
      <c r="R31" s="20">
        <f t="shared" si="103"/>
        <v>1.0174274468085107</v>
      </c>
      <c r="S31" s="20">
        <f t="shared" si="125"/>
        <v>1.3204609303769226</v>
      </c>
      <c r="T31" s="24"/>
      <c r="U31" s="24"/>
      <c r="V31" s="24"/>
      <c r="W31" s="20" t="str">
        <f t="shared" si="104"/>
        <v xml:space="preserve"> </v>
      </c>
      <c r="X31" s="20" t="str">
        <f t="shared" si="212"/>
        <v xml:space="preserve"> </v>
      </c>
      <c r="Y31" s="24">
        <v>85000</v>
      </c>
      <c r="Z31" s="24">
        <v>88537.13</v>
      </c>
      <c r="AA31" s="24">
        <v>2860.86</v>
      </c>
      <c r="AB31" s="20">
        <f t="shared" si="105"/>
        <v>1.041613294117647</v>
      </c>
      <c r="AC31" s="20" t="str">
        <f t="shared" si="213"/>
        <v>св.200</v>
      </c>
      <c r="AD31" s="24">
        <v>590000</v>
      </c>
      <c r="AE31" s="24">
        <v>630183.54</v>
      </c>
      <c r="AF31" s="24">
        <v>669666.77</v>
      </c>
      <c r="AG31" s="20">
        <f t="shared" si="106"/>
        <v>1.0681076949152544</v>
      </c>
      <c r="AH31" s="20">
        <f t="shared" si="128"/>
        <v>0.9410404819698609</v>
      </c>
      <c r="AI31" s="24">
        <v>7600000</v>
      </c>
      <c r="AJ31" s="24">
        <v>8563008.4600000009</v>
      </c>
      <c r="AK31" s="24">
        <v>8083946.25</v>
      </c>
      <c r="AL31" s="20">
        <f t="shared" si="107"/>
        <v>1.1267116394736842</v>
      </c>
      <c r="AM31" s="20">
        <f t="shared" si="129"/>
        <v>1.059260934596145</v>
      </c>
      <c r="AN31" s="24">
        <v>4000</v>
      </c>
      <c r="AO31" s="24">
        <v>3800</v>
      </c>
      <c r="AP31" s="24">
        <v>3000</v>
      </c>
      <c r="AQ31" s="20">
        <f t="shared" si="182"/>
        <v>0.95</v>
      </c>
      <c r="AR31" s="20">
        <f t="shared" si="130"/>
        <v>1.2666666666666666</v>
      </c>
      <c r="AS31" s="7">
        <f t="shared" ref="AS31:AS40" si="219">AX31+BC31+BH31+BM31+BR31+BW31+CB31+CG31+DA31+DF31+DN31+CV31</f>
        <v>107296.67</v>
      </c>
      <c r="AT31" s="7">
        <f t="shared" ref="AT31:AT40" si="220">AY31+BD31+BI31+BN31+BS31+BX31+CC31+CH31+DB31+DG31+DO31+CW31+DK31</f>
        <v>103957.9</v>
      </c>
      <c r="AU31" s="7">
        <f>AZ31+BE31+BJ31+BO31+BT31+BY31+CD31+CI31+DC31+DH31+DP31+CX31+DL31</f>
        <v>150336.4</v>
      </c>
      <c r="AV31" s="20">
        <f t="shared" si="109"/>
        <v>0.96888281807813792</v>
      </c>
      <c r="AW31" s="20">
        <f t="shared" si="131"/>
        <v>0.69150185849867363</v>
      </c>
      <c r="AX31" s="24"/>
      <c r="AY31" s="24"/>
      <c r="AZ31" s="24"/>
      <c r="BA31" s="20" t="str">
        <f t="shared" si="110"/>
        <v xml:space="preserve"> </v>
      </c>
      <c r="BB31" s="20" t="str">
        <f t="shared" si="132"/>
        <v xml:space="preserve"> </v>
      </c>
      <c r="BC31" s="24"/>
      <c r="BD31" s="24"/>
      <c r="BE31" s="24"/>
      <c r="BF31" s="20" t="str">
        <f t="shared" si="133"/>
        <v xml:space="preserve"> </v>
      </c>
      <c r="BG31" s="20" t="str">
        <f t="shared" si="134"/>
        <v xml:space="preserve"> </v>
      </c>
      <c r="BH31" s="24">
        <v>22130</v>
      </c>
      <c r="BI31" s="24">
        <v>22132.799999999999</v>
      </c>
      <c r="BJ31" s="24"/>
      <c r="BK31" s="20">
        <f t="shared" si="111"/>
        <v>1.0001265250790781</v>
      </c>
      <c r="BL31" s="20" t="str">
        <f t="shared" si="135"/>
        <v xml:space="preserve"> </v>
      </c>
      <c r="BM31" s="24"/>
      <c r="BN31" s="24"/>
      <c r="BO31" s="24"/>
      <c r="BP31" s="20" t="str">
        <f t="shared" si="178"/>
        <v xml:space="preserve"> </v>
      </c>
      <c r="BQ31" s="20" t="str">
        <f t="shared" si="136"/>
        <v xml:space="preserve"> </v>
      </c>
      <c r="BR31" s="24">
        <v>43500</v>
      </c>
      <c r="BS31" s="24">
        <v>40158.43</v>
      </c>
      <c r="BT31" s="24">
        <v>23419.17</v>
      </c>
      <c r="BU31" s="20">
        <f t="shared" si="112"/>
        <v>0.92318229885057468</v>
      </c>
      <c r="BV31" s="20">
        <f t="shared" si="169"/>
        <v>1.7147674319798696</v>
      </c>
      <c r="BW31" s="24"/>
      <c r="BX31" s="24"/>
      <c r="BY31" s="24">
        <v>109891.29</v>
      </c>
      <c r="BZ31" s="20" t="str">
        <f t="shared" si="114"/>
        <v xml:space="preserve"> </v>
      </c>
      <c r="CA31" s="20">
        <f t="shared" si="138"/>
        <v>0</v>
      </c>
      <c r="CB31" s="24">
        <v>41666.67</v>
      </c>
      <c r="CC31" s="24">
        <v>41666.67</v>
      </c>
      <c r="CD31" s="24"/>
      <c r="CE31" s="20">
        <f t="shared" si="179"/>
        <v>1</v>
      </c>
      <c r="CF31" s="20" t="str">
        <f t="shared" si="139"/>
        <v xml:space="preserve"> </v>
      </c>
      <c r="CG31" s="19">
        <f t="shared" ref="CG31:CG40" si="221">CL31+CQ31</f>
        <v>0</v>
      </c>
      <c r="CH31" s="19">
        <f t="shared" ref="CH31:CH40" si="222">CM31+CR31</f>
        <v>0</v>
      </c>
      <c r="CI31" s="19">
        <f t="shared" ref="CI31:CI40" si="223">CN31+CS31</f>
        <v>0</v>
      </c>
      <c r="CJ31" s="20" t="str">
        <f t="shared" si="140"/>
        <v xml:space="preserve"> </v>
      </c>
      <c r="CK31" s="20" t="str">
        <f t="shared" si="156"/>
        <v xml:space="preserve"> </v>
      </c>
      <c r="CL31" s="24"/>
      <c r="CM31" s="24"/>
      <c r="CN31" s="24"/>
      <c r="CO31" s="20" t="str">
        <f t="shared" si="141"/>
        <v xml:space="preserve"> </v>
      </c>
      <c r="CP31" s="20" t="str">
        <f t="shared" si="142"/>
        <v xml:space="preserve"> </v>
      </c>
      <c r="CQ31" s="24"/>
      <c r="CR31" s="24"/>
      <c r="CS31" s="24"/>
      <c r="CT31" s="20" t="str">
        <f t="shared" si="143"/>
        <v xml:space="preserve"> </v>
      </c>
      <c r="CU31" s="20" t="str">
        <f t="shared" si="144"/>
        <v xml:space="preserve"> </v>
      </c>
      <c r="CV31" s="24"/>
      <c r="CW31" s="24"/>
      <c r="CX31" s="24"/>
      <c r="CY31" s="20" t="str">
        <f t="shared" si="145"/>
        <v xml:space="preserve"> </v>
      </c>
      <c r="CZ31" s="20" t="str">
        <f t="shared" si="146"/>
        <v xml:space="preserve"> </v>
      </c>
      <c r="DA31" s="24"/>
      <c r="DB31" s="24"/>
      <c r="DC31" s="24"/>
      <c r="DD31" s="20" t="str">
        <f t="shared" si="117"/>
        <v xml:space="preserve"> </v>
      </c>
      <c r="DE31" s="20" t="str">
        <f t="shared" si="147"/>
        <v xml:space="preserve"> </v>
      </c>
      <c r="DF31" s="24"/>
      <c r="DG31" s="24"/>
      <c r="DH31" s="24">
        <v>17025.939999999999</v>
      </c>
      <c r="DI31" s="20" t="str">
        <f t="shared" si="118"/>
        <v xml:space="preserve"> </v>
      </c>
      <c r="DJ31" s="20">
        <f t="shared" si="148"/>
        <v>0</v>
      </c>
      <c r="DK31" s="24"/>
      <c r="DL31" s="24"/>
      <c r="DM31" s="20" t="str">
        <f>IF(DK31=0," ",IF(DK31/DL31*100&gt;200,"св.200",DK31/DL31))</f>
        <v xml:space="preserve"> </v>
      </c>
      <c r="DN31" s="24"/>
      <c r="DO31" s="24"/>
      <c r="DP31" s="24"/>
      <c r="DQ31" s="20" t="str">
        <f t="shared" si="119"/>
        <v xml:space="preserve"> </v>
      </c>
      <c r="DR31" s="20" t="str">
        <f t="shared" si="150"/>
        <v xml:space="preserve"> </v>
      </c>
      <c r="DS31" s="44"/>
      <c r="DT31" s="44"/>
      <c r="DU31" s="24"/>
      <c r="DV31" s="20" t="str">
        <f t="shared" si="120"/>
        <v xml:space="preserve"> </v>
      </c>
      <c r="DW31" s="20" t="str">
        <f t="shared" si="204"/>
        <v xml:space="preserve"> </v>
      </c>
    </row>
    <row r="32" spans="1:127" s="23" customFormat="1" ht="15.75" customHeight="1" outlineLevel="1" x14ac:dyDescent="0.25">
      <c r="A32" s="13">
        <v>23</v>
      </c>
      <c r="B32" s="6" t="s">
        <v>27</v>
      </c>
      <c r="C32" s="19">
        <f t="shared" si="207"/>
        <v>7040930</v>
      </c>
      <c r="D32" s="48">
        <v>7040930</v>
      </c>
      <c r="E32" s="19">
        <f t="shared" si="208"/>
        <v>7053368.4899999993</v>
      </c>
      <c r="F32" s="48">
        <v>7053368.4900000002</v>
      </c>
      <c r="G32" s="19">
        <f t="shared" si="209"/>
        <v>6944781.4500000002</v>
      </c>
      <c r="H32" s="20">
        <f t="shared" si="101"/>
        <v>1.0017665975943517</v>
      </c>
      <c r="I32" s="20">
        <f t="shared" si="122"/>
        <v>1.0156357749746032</v>
      </c>
      <c r="J32" s="12">
        <f t="shared" si="217"/>
        <v>6527700</v>
      </c>
      <c r="K32" s="17">
        <f t="shared" si="218"/>
        <v>6529568.8099999996</v>
      </c>
      <c r="L32" s="12">
        <f t="shared" ref="L32:L40" si="224">AA32++AK32+Q32+AF32+AP32+V32</f>
        <v>6481697.9400000004</v>
      </c>
      <c r="M32" s="20">
        <f t="shared" si="210"/>
        <v>1.0002862891983393</v>
      </c>
      <c r="N32" s="20">
        <f t="shared" si="211"/>
        <v>1.0073855447204008</v>
      </c>
      <c r="O32" s="24">
        <v>2076000</v>
      </c>
      <c r="P32" s="24">
        <v>2215334.9700000002</v>
      </c>
      <c r="Q32" s="24">
        <v>1921749.66</v>
      </c>
      <c r="R32" s="20">
        <f t="shared" si="103"/>
        <v>1.0671170375722545</v>
      </c>
      <c r="S32" s="20">
        <f t="shared" si="125"/>
        <v>1.1527697993712669</v>
      </c>
      <c r="T32" s="24"/>
      <c r="U32" s="24"/>
      <c r="V32" s="24"/>
      <c r="W32" s="20" t="str">
        <f t="shared" si="104"/>
        <v xml:space="preserve"> </v>
      </c>
      <c r="X32" s="20" t="str">
        <f t="shared" si="212"/>
        <v xml:space="preserve"> </v>
      </c>
      <c r="Y32" s="24">
        <v>1700</v>
      </c>
      <c r="Z32" s="24">
        <v>1662.3</v>
      </c>
      <c r="AA32" s="24">
        <v>4436.7</v>
      </c>
      <c r="AB32" s="20">
        <f t="shared" si="105"/>
        <v>0.97782352941176465</v>
      </c>
      <c r="AC32" s="20">
        <f t="shared" si="213"/>
        <v>0.37467036310771518</v>
      </c>
      <c r="AD32" s="24">
        <v>600000</v>
      </c>
      <c r="AE32" s="24">
        <v>571463.44999999995</v>
      </c>
      <c r="AF32" s="24">
        <v>789631.74</v>
      </c>
      <c r="AG32" s="20">
        <f t="shared" si="106"/>
        <v>0.95243908333333327</v>
      </c>
      <c r="AH32" s="20">
        <f t="shared" si="128"/>
        <v>0.72370881393394848</v>
      </c>
      <c r="AI32" s="24">
        <v>3850000</v>
      </c>
      <c r="AJ32" s="24">
        <v>3741108.09</v>
      </c>
      <c r="AK32" s="24">
        <v>3765879.84</v>
      </c>
      <c r="AL32" s="20">
        <f t="shared" si="107"/>
        <v>0.97171638701298702</v>
      </c>
      <c r="AM32" s="20">
        <f t="shared" si="129"/>
        <v>0.99342205512324577</v>
      </c>
      <c r="AN32" s="24"/>
      <c r="AO32" s="24"/>
      <c r="AP32" s="24"/>
      <c r="AQ32" s="20" t="str">
        <f t="shared" si="182"/>
        <v xml:space="preserve"> </v>
      </c>
      <c r="AR32" s="20" t="str">
        <f t="shared" si="130"/>
        <v xml:space="preserve"> </v>
      </c>
      <c r="AS32" s="7">
        <f t="shared" si="219"/>
        <v>513230</v>
      </c>
      <c r="AT32" s="7">
        <f t="shared" si="220"/>
        <v>523799.68</v>
      </c>
      <c r="AU32" s="7">
        <f t="shared" ref="AU32:AU40" si="225">AZ32+BE32+BJ32+BO32+BT32+BY32+CD32+CI32+DC32+DH32+DP32+CX32+DL32</f>
        <v>463083.51</v>
      </c>
      <c r="AV32" s="20">
        <f t="shared" si="109"/>
        <v>1.0205944313465698</v>
      </c>
      <c r="AW32" s="20">
        <f t="shared" si="131"/>
        <v>1.1311127878425211</v>
      </c>
      <c r="AX32" s="24"/>
      <c r="AY32" s="24"/>
      <c r="AZ32" s="24"/>
      <c r="BA32" s="20" t="str">
        <f t="shared" si="110"/>
        <v xml:space="preserve"> </v>
      </c>
      <c r="BB32" s="20" t="str">
        <f t="shared" si="132"/>
        <v xml:space="preserve"> </v>
      </c>
      <c r="BC32" s="24"/>
      <c r="BD32" s="24"/>
      <c r="BE32" s="24"/>
      <c r="BF32" s="20" t="str">
        <f t="shared" si="133"/>
        <v xml:space="preserve"> </v>
      </c>
      <c r="BG32" s="20" t="str">
        <f t="shared" si="134"/>
        <v xml:space="preserve"> </v>
      </c>
      <c r="BH32" s="24"/>
      <c r="BI32" s="24"/>
      <c r="BJ32" s="24"/>
      <c r="BK32" s="20" t="str">
        <f t="shared" si="111"/>
        <v xml:space="preserve"> </v>
      </c>
      <c r="BL32" s="20" t="str">
        <f t="shared" si="135"/>
        <v xml:space="preserve"> </v>
      </c>
      <c r="BM32" s="24">
        <v>22130</v>
      </c>
      <c r="BN32" s="24">
        <v>22132.799999999999</v>
      </c>
      <c r="BO32" s="24"/>
      <c r="BP32" s="20">
        <f t="shared" si="178"/>
        <v>1.0001265250790781</v>
      </c>
      <c r="BQ32" s="20" t="str">
        <f t="shared" si="136"/>
        <v xml:space="preserve"> </v>
      </c>
      <c r="BR32" s="24">
        <v>200000</v>
      </c>
      <c r="BS32" s="24">
        <v>205564.36</v>
      </c>
      <c r="BT32" s="24">
        <v>182596.95</v>
      </c>
      <c r="BU32" s="20">
        <f t="shared" si="112"/>
        <v>1.0278217999999999</v>
      </c>
      <c r="BV32" s="20">
        <f t="shared" si="169"/>
        <v>1.1257820023828435</v>
      </c>
      <c r="BW32" s="24">
        <v>291100</v>
      </c>
      <c r="BX32" s="24">
        <v>291102.52</v>
      </c>
      <c r="BY32" s="24">
        <v>272342.56</v>
      </c>
      <c r="BZ32" s="20">
        <f t="shared" si="114"/>
        <v>1.0000086568189626</v>
      </c>
      <c r="CA32" s="20">
        <f t="shared" si="138"/>
        <v>1.0688836882490935</v>
      </c>
      <c r="CB32" s="24"/>
      <c r="CC32" s="24"/>
      <c r="CD32" s="24"/>
      <c r="CE32" s="20" t="str">
        <f t="shared" si="179"/>
        <v xml:space="preserve"> </v>
      </c>
      <c r="CF32" s="20" t="str">
        <f t="shared" si="139"/>
        <v xml:space="preserve"> </v>
      </c>
      <c r="CG32" s="19">
        <f t="shared" si="221"/>
        <v>0</v>
      </c>
      <c r="CH32" s="19">
        <f t="shared" si="222"/>
        <v>0</v>
      </c>
      <c r="CI32" s="19">
        <f t="shared" si="223"/>
        <v>0</v>
      </c>
      <c r="CJ32" s="20" t="str">
        <f t="shared" si="140"/>
        <v xml:space="preserve"> </v>
      </c>
      <c r="CK32" s="20" t="str">
        <f t="shared" si="156"/>
        <v xml:space="preserve"> </v>
      </c>
      <c r="CL32" s="24"/>
      <c r="CM32" s="24"/>
      <c r="CN32" s="24"/>
      <c r="CO32" s="20" t="str">
        <f t="shared" si="141"/>
        <v xml:space="preserve"> </v>
      </c>
      <c r="CP32" s="20" t="str">
        <f t="shared" si="142"/>
        <v xml:space="preserve"> </v>
      </c>
      <c r="CQ32" s="24"/>
      <c r="CR32" s="24"/>
      <c r="CS32" s="24"/>
      <c r="CT32" s="20" t="str">
        <f t="shared" si="143"/>
        <v xml:space="preserve"> </v>
      </c>
      <c r="CU32" s="20" t="str">
        <f t="shared" si="144"/>
        <v xml:space="preserve"> </v>
      </c>
      <c r="CV32" s="24"/>
      <c r="CW32" s="24"/>
      <c r="CX32" s="24"/>
      <c r="CY32" s="20" t="str">
        <f t="shared" si="145"/>
        <v xml:space="preserve"> </v>
      </c>
      <c r="CZ32" s="20" t="str">
        <f t="shared" si="146"/>
        <v xml:space="preserve"> </v>
      </c>
      <c r="DA32" s="24"/>
      <c r="DB32" s="24"/>
      <c r="DC32" s="24"/>
      <c r="DD32" s="20" t="str">
        <f t="shared" si="117"/>
        <v xml:space="preserve"> </v>
      </c>
      <c r="DE32" s="20" t="str">
        <f t="shared" si="147"/>
        <v xml:space="preserve"> </v>
      </c>
      <c r="DF32" s="24"/>
      <c r="DG32" s="24">
        <v>5000</v>
      </c>
      <c r="DH32" s="24">
        <v>8144</v>
      </c>
      <c r="DI32" s="20" t="str">
        <f t="shared" si="118"/>
        <v xml:space="preserve"> </v>
      </c>
      <c r="DJ32" s="20">
        <f t="shared" si="148"/>
        <v>0.61394891944990182</v>
      </c>
      <c r="DK32" s="24"/>
      <c r="DL32" s="24"/>
      <c r="DM32" s="20" t="str">
        <f t="shared" ref="DM32:DM33" si="226">IF(DK32=0," ",IF(DK32/DL32*100&gt;200,"св.200",DK32/DL32))</f>
        <v xml:space="preserve"> </v>
      </c>
      <c r="DN32" s="24"/>
      <c r="DO32" s="24"/>
      <c r="DP32" s="24"/>
      <c r="DQ32" s="20" t="str">
        <f t="shared" si="119"/>
        <v xml:space="preserve"> </v>
      </c>
      <c r="DR32" s="20" t="str">
        <f t="shared" si="150"/>
        <v xml:space="preserve"> </v>
      </c>
      <c r="DS32" s="44"/>
      <c r="DT32" s="44"/>
      <c r="DU32" s="24"/>
      <c r="DV32" s="20" t="str">
        <f t="shared" si="120"/>
        <v xml:space="preserve"> </v>
      </c>
      <c r="DW32" s="20" t="str">
        <f t="shared" si="204"/>
        <v xml:space="preserve"> </v>
      </c>
    </row>
    <row r="33" spans="1:127" s="23" customFormat="1" ht="15.75" customHeight="1" outlineLevel="1" x14ac:dyDescent="0.25">
      <c r="A33" s="13">
        <v>24</v>
      </c>
      <c r="B33" s="6" t="s">
        <v>65</v>
      </c>
      <c r="C33" s="19">
        <f t="shared" si="207"/>
        <v>9614198.2899999991</v>
      </c>
      <c r="D33" s="48">
        <v>9614198.2899999991</v>
      </c>
      <c r="E33" s="19">
        <f t="shared" si="208"/>
        <v>9022488.8300000001</v>
      </c>
      <c r="F33" s="48">
        <v>9022488.8300000001</v>
      </c>
      <c r="G33" s="19">
        <f t="shared" si="209"/>
        <v>11588557.709999999</v>
      </c>
      <c r="H33" s="20">
        <f t="shared" si="101"/>
        <v>0.93845462282430214</v>
      </c>
      <c r="I33" s="20">
        <f t="shared" si="122"/>
        <v>0.77856874477264015</v>
      </c>
      <c r="J33" s="12">
        <f t="shared" si="217"/>
        <v>9290000</v>
      </c>
      <c r="K33" s="17">
        <f t="shared" si="218"/>
        <v>8691517.6699999999</v>
      </c>
      <c r="L33" s="12">
        <f t="shared" si="224"/>
        <v>11271939.459999999</v>
      </c>
      <c r="M33" s="20">
        <f t="shared" si="210"/>
        <v>0.93557779009687836</v>
      </c>
      <c r="N33" s="20">
        <f t="shared" si="211"/>
        <v>0.7710756166534628</v>
      </c>
      <c r="O33" s="24">
        <v>2300000</v>
      </c>
      <c r="P33" s="24">
        <v>2367423.0099999998</v>
      </c>
      <c r="Q33" s="24">
        <v>2000278.5</v>
      </c>
      <c r="R33" s="20">
        <f t="shared" si="103"/>
        <v>1.029314352173913</v>
      </c>
      <c r="S33" s="20">
        <f t="shared" si="125"/>
        <v>1.1835466961225649</v>
      </c>
      <c r="T33" s="24"/>
      <c r="U33" s="24"/>
      <c r="V33" s="24"/>
      <c r="W33" s="20" t="str">
        <f t="shared" si="104"/>
        <v xml:space="preserve"> </v>
      </c>
      <c r="X33" s="20" t="str">
        <f t="shared" si="212"/>
        <v xml:space="preserve"> </v>
      </c>
      <c r="Y33" s="24"/>
      <c r="Z33" s="24"/>
      <c r="AA33" s="24"/>
      <c r="AB33" s="20" t="str">
        <f t="shared" si="105"/>
        <v xml:space="preserve"> </v>
      </c>
      <c r="AC33" s="20" t="str">
        <f t="shared" si="213"/>
        <v xml:space="preserve"> </v>
      </c>
      <c r="AD33" s="24">
        <v>390000</v>
      </c>
      <c r="AE33" s="24">
        <v>381617.53</v>
      </c>
      <c r="AF33" s="24">
        <v>433495.37</v>
      </c>
      <c r="AG33" s="20">
        <f t="shared" si="106"/>
        <v>0.97850648717948729</v>
      </c>
      <c r="AH33" s="20">
        <f t="shared" si="128"/>
        <v>0.88032665723742343</v>
      </c>
      <c r="AI33" s="24">
        <v>6600000</v>
      </c>
      <c r="AJ33" s="24">
        <v>5942477.1299999999</v>
      </c>
      <c r="AK33" s="24">
        <v>8838165.5899999999</v>
      </c>
      <c r="AL33" s="20">
        <f t="shared" si="107"/>
        <v>0.90037532272727272</v>
      </c>
      <c r="AM33" s="20">
        <f t="shared" si="129"/>
        <v>0.67236544387940123</v>
      </c>
      <c r="AN33" s="24"/>
      <c r="AO33" s="24"/>
      <c r="AP33" s="24"/>
      <c r="AQ33" s="20" t="str">
        <f t="shared" si="182"/>
        <v xml:space="preserve"> </v>
      </c>
      <c r="AR33" s="20" t="str">
        <f t="shared" si="130"/>
        <v xml:space="preserve"> </v>
      </c>
      <c r="AS33" s="7">
        <f t="shared" si="219"/>
        <v>324198.28999999998</v>
      </c>
      <c r="AT33" s="7">
        <f t="shared" si="220"/>
        <v>330971.15999999997</v>
      </c>
      <c r="AU33" s="7">
        <f t="shared" si="225"/>
        <v>316618.25</v>
      </c>
      <c r="AV33" s="20">
        <f t="shared" si="109"/>
        <v>1.0208911342499678</v>
      </c>
      <c r="AW33" s="20">
        <f t="shared" si="131"/>
        <v>1.045331909957812</v>
      </c>
      <c r="AX33" s="24"/>
      <c r="AY33" s="24"/>
      <c r="AZ33" s="24"/>
      <c r="BA33" s="20" t="str">
        <f t="shared" si="110"/>
        <v xml:space="preserve"> </v>
      </c>
      <c r="BB33" s="20" t="str">
        <f t="shared" si="132"/>
        <v xml:space="preserve"> </v>
      </c>
      <c r="BC33" s="24"/>
      <c r="BD33" s="24"/>
      <c r="BE33" s="24"/>
      <c r="BF33" s="20" t="str">
        <f t="shared" si="133"/>
        <v xml:space="preserve"> </v>
      </c>
      <c r="BG33" s="20" t="str">
        <f t="shared" si="134"/>
        <v xml:space="preserve"> </v>
      </c>
      <c r="BH33" s="24">
        <v>36150</v>
      </c>
      <c r="BI33" s="24">
        <v>36150.239999999998</v>
      </c>
      <c r="BJ33" s="24"/>
      <c r="BK33" s="20">
        <f t="shared" si="111"/>
        <v>1.0000066390041493</v>
      </c>
      <c r="BL33" s="20" t="str">
        <f t="shared" si="135"/>
        <v xml:space="preserve"> </v>
      </c>
      <c r="BM33" s="24"/>
      <c r="BN33" s="24"/>
      <c r="BO33" s="24"/>
      <c r="BP33" s="20" t="str">
        <f t="shared" si="178"/>
        <v xml:space="preserve"> </v>
      </c>
      <c r="BQ33" s="20" t="str">
        <f t="shared" si="136"/>
        <v xml:space="preserve"> </v>
      </c>
      <c r="BR33" s="24">
        <v>260000</v>
      </c>
      <c r="BS33" s="24">
        <v>266772.63</v>
      </c>
      <c r="BT33" s="24">
        <v>236618.25</v>
      </c>
      <c r="BU33" s="20">
        <f t="shared" si="112"/>
        <v>1.0260485769230769</v>
      </c>
      <c r="BV33" s="20">
        <f t="shared" si="169"/>
        <v>1.1274389443755923</v>
      </c>
      <c r="BW33" s="24">
        <v>23813.94</v>
      </c>
      <c r="BX33" s="24">
        <v>23813.94</v>
      </c>
      <c r="BY33" s="24">
        <v>80000</v>
      </c>
      <c r="BZ33" s="20">
        <f t="shared" si="114"/>
        <v>1</v>
      </c>
      <c r="CA33" s="20">
        <f t="shared" si="138"/>
        <v>0.29767424999999997</v>
      </c>
      <c r="CB33" s="24"/>
      <c r="CC33" s="24"/>
      <c r="CD33" s="24"/>
      <c r="CE33" s="20" t="str">
        <f t="shared" si="179"/>
        <v xml:space="preserve"> </v>
      </c>
      <c r="CF33" s="20" t="str">
        <f t="shared" si="139"/>
        <v xml:space="preserve"> </v>
      </c>
      <c r="CG33" s="19">
        <f t="shared" si="221"/>
        <v>4234.3500000000004</v>
      </c>
      <c r="CH33" s="19">
        <f t="shared" si="222"/>
        <v>4234.3500000000004</v>
      </c>
      <c r="CI33" s="19">
        <f t="shared" si="223"/>
        <v>0</v>
      </c>
      <c r="CJ33" s="20">
        <f t="shared" si="140"/>
        <v>1</v>
      </c>
      <c r="CK33" s="20" t="str">
        <f t="shared" si="156"/>
        <v xml:space="preserve"> </v>
      </c>
      <c r="CL33" s="24"/>
      <c r="CM33" s="24"/>
      <c r="CN33" s="24"/>
      <c r="CO33" s="20" t="str">
        <f t="shared" si="141"/>
        <v xml:space="preserve"> </v>
      </c>
      <c r="CP33" s="20" t="str">
        <f t="shared" si="142"/>
        <v xml:space="preserve"> </v>
      </c>
      <c r="CQ33" s="24">
        <v>4234.3500000000004</v>
      </c>
      <c r="CR33" s="24">
        <v>4234.3500000000004</v>
      </c>
      <c r="CS33" s="24"/>
      <c r="CT33" s="20">
        <f t="shared" si="143"/>
        <v>1</v>
      </c>
      <c r="CU33" s="20" t="str">
        <f t="shared" si="144"/>
        <v xml:space="preserve"> </v>
      </c>
      <c r="CV33" s="24"/>
      <c r="CW33" s="24"/>
      <c r="CX33" s="24"/>
      <c r="CY33" s="20" t="str">
        <f t="shared" si="145"/>
        <v xml:space="preserve"> </v>
      </c>
      <c r="CZ33" s="20" t="str">
        <f t="shared" si="146"/>
        <v xml:space="preserve"> </v>
      </c>
      <c r="DA33" s="24"/>
      <c r="DB33" s="24"/>
      <c r="DC33" s="24"/>
      <c r="DD33" s="20" t="str">
        <f t="shared" si="117"/>
        <v xml:space="preserve"> </v>
      </c>
      <c r="DE33" s="20" t="str">
        <f t="shared" si="147"/>
        <v xml:space="preserve"> </v>
      </c>
      <c r="DF33" s="24"/>
      <c r="DG33" s="24"/>
      <c r="DH33" s="24"/>
      <c r="DI33" s="20" t="str">
        <f t="shared" si="118"/>
        <v xml:space="preserve"> </v>
      </c>
      <c r="DJ33" s="20" t="str">
        <f t="shared" si="148"/>
        <v xml:space="preserve"> </v>
      </c>
      <c r="DK33" s="24"/>
      <c r="DL33" s="24"/>
      <c r="DM33" s="20" t="str">
        <f t="shared" si="226"/>
        <v xml:space="preserve"> </v>
      </c>
      <c r="DN33" s="24"/>
      <c r="DO33" s="24"/>
      <c r="DP33" s="24"/>
      <c r="DQ33" s="20" t="str">
        <f t="shared" si="119"/>
        <v xml:space="preserve"> </v>
      </c>
      <c r="DR33" s="20" t="str">
        <f t="shared" si="150"/>
        <v xml:space="preserve"> </v>
      </c>
      <c r="DS33" s="44"/>
      <c r="DT33" s="44"/>
      <c r="DU33" s="24"/>
      <c r="DV33" s="20" t="str">
        <f t="shared" si="120"/>
        <v xml:space="preserve"> </v>
      </c>
      <c r="DW33" s="20" t="str">
        <f t="shared" si="204"/>
        <v xml:space="preserve"> </v>
      </c>
    </row>
    <row r="34" spans="1:127" s="23" customFormat="1" ht="15.75" customHeight="1" outlineLevel="1" x14ac:dyDescent="0.25">
      <c r="A34" s="13">
        <v>25</v>
      </c>
      <c r="B34" s="6" t="s">
        <v>8</v>
      </c>
      <c r="C34" s="19">
        <f t="shared" si="207"/>
        <v>21346875.059999999</v>
      </c>
      <c r="D34" s="48">
        <v>21346875.059999999</v>
      </c>
      <c r="E34" s="19">
        <f t="shared" si="208"/>
        <v>22049233.640000001</v>
      </c>
      <c r="F34" s="48">
        <v>22049233.640000001</v>
      </c>
      <c r="G34" s="19">
        <f t="shared" si="209"/>
        <v>18066079.09</v>
      </c>
      <c r="H34" s="20">
        <f t="shared" si="101"/>
        <v>1.0329021731764425</v>
      </c>
      <c r="I34" s="20">
        <f t="shared" si="122"/>
        <v>1.2204769795458701</v>
      </c>
      <c r="J34" s="12">
        <f t="shared" si="217"/>
        <v>20492200</v>
      </c>
      <c r="K34" s="17">
        <f t="shared" si="218"/>
        <v>21154484.800000001</v>
      </c>
      <c r="L34" s="12">
        <f t="shared" si="224"/>
        <v>17076039.07</v>
      </c>
      <c r="M34" s="20">
        <f t="shared" si="210"/>
        <v>1.0323188725466275</v>
      </c>
      <c r="N34" s="20">
        <f t="shared" si="211"/>
        <v>1.2388402669542498</v>
      </c>
      <c r="O34" s="24">
        <v>7990000</v>
      </c>
      <c r="P34" s="24">
        <v>8140490.7199999997</v>
      </c>
      <c r="Q34" s="24">
        <v>8232385.9900000002</v>
      </c>
      <c r="R34" s="20">
        <f t="shared" si="103"/>
        <v>1.0188348836045056</v>
      </c>
      <c r="S34" s="20">
        <f t="shared" si="125"/>
        <v>0.98883734677751667</v>
      </c>
      <c r="T34" s="24"/>
      <c r="U34" s="24"/>
      <c r="V34" s="24"/>
      <c r="W34" s="20" t="str">
        <f t="shared" si="104"/>
        <v xml:space="preserve"> </v>
      </c>
      <c r="X34" s="20" t="str">
        <f t="shared" si="212"/>
        <v xml:space="preserve"> </v>
      </c>
      <c r="Y34" s="24">
        <v>2200</v>
      </c>
      <c r="Z34" s="24">
        <v>2198.2399999999998</v>
      </c>
      <c r="AA34" s="24">
        <v>1692</v>
      </c>
      <c r="AB34" s="20">
        <f t="shared" si="105"/>
        <v>0.99919999999999987</v>
      </c>
      <c r="AC34" s="20">
        <f t="shared" si="213"/>
        <v>1.2991962174940896</v>
      </c>
      <c r="AD34" s="24">
        <v>1500000</v>
      </c>
      <c r="AE34" s="24">
        <v>1692262.5</v>
      </c>
      <c r="AF34" s="24">
        <v>-1848553.32</v>
      </c>
      <c r="AG34" s="20">
        <f t="shared" si="106"/>
        <v>1.1281749999999999</v>
      </c>
      <c r="AH34" s="20">
        <f t="shared" si="128"/>
        <v>-0.91545236033548649</v>
      </c>
      <c r="AI34" s="24">
        <v>11000000</v>
      </c>
      <c r="AJ34" s="24">
        <v>11319533.34</v>
      </c>
      <c r="AK34" s="24">
        <v>10690514.4</v>
      </c>
      <c r="AL34" s="20">
        <f t="shared" si="107"/>
        <v>1.0290484854545454</v>
      </c>
      <c r="AM34" s="20">
        <f t="shared" si="129"/>
        <v>1.0588389778512435</v>
      </c>
      <c r="AN34" s="24"/>
      <c r="AO34" s="24"/>
      <c r="AP34" s="24"/>
      <c r="AQ34" s="20" t="str">
        <f t="shared" si="182"/>
        <v xml:space="preserve"> </v>
      </c>
      <c r="AR34" s="20" t="str">
        <f t="shared" si="130"/>
        <v xml:space="preserve"> </v>
      </c>
      <c r="AS34" s="7">
        <f t="shared" si="219"/>
        <v>854675.05999999994</v>
      </c>
      <c r="AT34" s="7">
        <f t="shared" si="220"/>
        <v>894748.84</v>
      </c>
      <c r="AU34" s="7">
        <f t="shared" si="225"/>
        <v>990040.02</v>
      </c>
      <c r="AV34" s="20">
        <f t="shared" si="109"/>
        <v>1.0468877376625452</v>
      </c>
      <c r="AW34" s="20">
        <f t="shared" si="131"/>
        <v>0.90375017365459631</v>
      </c>
      <c r="AX34" s="24"/>
      <c r="AY34" s="24"/>
      <c r="AZ34" s="24"/>
      <c r="BA34" s="20" t="str">
        <f t="shared" si="110"/>
        <v xml:space="preserve"> </v>
      </c>
      <c r="BB34" s="20" t="str">
        <f t="shared" si="132"/>
        <v xml:space="preserve"> </v>
      </c>
      <c r="BC34" s="24">
        <v>300</v>
      </c>
      <c r="BD34" s="24">
        <v>341.5</v>
      </c>
      <c r="BE34" s="24">
        <v>446.18</v>
      </c>
      <c r="BF34" s="20">
        <f t="shared" si="133"/>
        <v>1.1383333333333334</v>
      </c>
      <c r="BG34" s="20">
        <f t="shared" si="134"/>
        <v>0.76538616701779549</v>
      </c>
      <c r="BH34" s="24"/>
      <c r="BI34" s="24"/>
      <c r="BJ34" s="24"/>
      <c r="BK34" s="20" t="str">
        <f t="shared" si="111"/>
        <v xml:space="preserve"> </v>
      </c>
      <c r="BL34" s="20" t="str">
        <f t="shared" si="135"/>
        <v xml:space="preserve"> </v>
      </c>
      <c r="BM34" s="24">
        <v>50000</v>
      </c>
      <c r="BN34" s="24">
        <v>50068.800000000003</v>
      </c>
      <c r="BO34" s="24">
        <v>5803.2</v>
      </c>
      <c r="BP34" s="20">
        <f t="shared" si="178"/>
        <v>1.001376</v>
      </c>
      <c r="BQ34" s="20" t="str">
        <f t="shared" si="136"/>
        <v>св.200</v>
      </c>
      <c r="BR34" s="24">
        <v>460000</v>
      </c>
      <c r="BS34" s="24">
        <v>485737.99</v>
      </c>
      <c r="BT34" s="24">
        <v>330028.53000000003</v>
      </c>
      <c r="BU34" s="20">
        <f t="shared" si="112"/>
        <v>1.055952152173913</v>
      </c>
      <c r="BV34" s="20">
        <f t="shared" si="169"/>
        <v>1.4718060587065001</v>
      </c>
      <c r="BW34" s="24">
        <v>309273.84999999998</v>
      </c>
      <c r="BX34" s="24">
        <v>317281.43</v>
      </c>
      <c r="BY34" s="24">
        <v>220403.67</v>
      </c>
      <c r="BZ34" s="20">
        <f t="shared" si="114"/>
        <v>1.025891552098569</v>
      </c>
      <c r="CA34" s="20">
        <f t="shared" ref="CA34:CA35" si="227">IF(BX34=0," ",IF(BX34/BY34*100&gt;200,"св.200",BX34/BY34))</f>
        <v>1.4395469458380614</v>
      </c>
      <c r="CB34" s="24">
        <v>13517</v>
      </c>
      <c r="CC34" s="24">
        <v>13517</v>
      </c>
      <c r="CD34" s="24">
        <v>310441.59999999998</v>
      </c>
      <c r="CE34" s="20">
        <f t="shared" si="179"/>
        <v>1</v>
      </c>
      <c r="CF34" s="20">
        <f t="shared" si="139"/>
        <v>4.3541200663828564E-2</v>
      </c>
      <c r="CG34" s="19">
        <f t="shared" si="221"/>
        <v>5683.86</v>
      </c>
      <c r="CH34" s="19">
        <f t="shared" si="222"/>
        <v>5683.86</v>
      </c>
      <c r="CI34" s="19">
        <f t="shared" si="223"/>
        <v>122916.84</v>
      </c>
      <c r="CJ34" s="20">
        <f t="shared" si="140"/>
        <v>1</v>
      </c>
      <c r="CK34" s="20">
        <f t="shared" si="156"/>
        <v>4.6241507672992566E-2</v>
      </c>
      <c r="CL34" s="24"/>
      <c r="CM34" s="24"/>
      <c r="CN34" s="24"/>
      <c r="CO34" s="20" t="str">
        <f t="shared" si="141"/>
        <v xml:space="preserve"> </v>
      </c>
      <c r="CP34" s="20" t="str">
        <f t="shared" si="142"/>
        <v xml:space="preserve"> </v>
      </c>
      <c r="CQ34" s="24">
        <v>5683.86</v>
      </c>
      <c r="CR34" s="24">
        <v>5683.86</v>
      </c>
      <c r="CS34" s="24">
        <v>122916.84</v>
      </c>
      <c r="CT34" s="20">
        <f t="shared" si="143"/>
        <v>1</v>
      </c>
      <c r="CU34" s="20">
        <f t="shared" si="144"/>
        <v>4.6241507672992566E-2</v>
      </c>
      <c r="CV34" s="24"/>
      <c r="CW34" s="24"/>
      <c r="CX34" s="24"/>
      <c r="CY34" s="20" t="str">
        <f t="shared" si="145"/>
        <v xml:space="preserve"> </v>
      </c>
      <c r="CZ34" s="20" t="str">
        <f t="shared" si="146"/>
        <v xml:space="preserve"> </v>
      </c>
      <c r="DA34" s="24"/>
      <c r="DB34" s="24"/>
      <c r="DC34" s="24"/>
      <c r="DD34" s="20" t="str">
        <f t="shared" si="117"/>
        <v xml:space="preserve"> </v>
      </c>
      <c r="DE34" s="20" t="str">
        <f t="shared" si="147"/>
        <v xml:space="preserve"> </v>
      </c>
      <c r="DF34" s="24">
        <v>15900.35</v>
      </c>
      <c r="DG34" s="24">
        <v>22118.26</v>
      </c>
      <c r="DH34" s="24"/>
      <c r="DI34" s="20">
        <f t="shared" si="118"/>
        <v>1.3910549138855433</v>
      </c>
      <c r="DJ34" s="20" t="str">
        <f t="shared" si="148"/>
        <v xml:space="preserve"> </v>
      </c>
      <c r="DK34" s="24"/>
      <c r="DL34" s="24"/>
      <c r="DM34" s="20" t="str">
        <f t="shared" si="149"/>
        <v xml:space="preserve"> </v>
      </c>
      <c r="DN34" s="24"/>
      <c r="DO34" s="24"/>
      <c r="DP34" s="24"/>
      <c r="DQ34" s="20" t="str">
        <f t="shared" si="119"/>
        <v xml:space="preserve"> </v>
      </c>
      <c r="DR34" s="20" t="str">
        <f t="shared" si="150"/>
        <v xml:space="preserve"> </v>
      </c>
      <c r="DS34" s="44"/>
      <c r="DT34" s="44"/>
      <c r="DU34" s="24"/>
      <c r="DV34" s="20" t="str">
        <f t="shared" si="120"/>
        <v xml:space="preserve"> </v>
      </c>
      <c r="DW34" s="20" t="str">
        <f t="shared" si="204"/>
        <v xml:space="preserve"> </v>
      </c>
    </row>
    <row r="35" spans="1:127" s="23" customFormat="1" ht="15.75" customHeight="1" outlineLevel="1" x14ac:dyDescent="0.25">
      <c r="A35" s="13">
        <v>26</v>
      </c>
      <c r="B35" s="6" t="s">
        <v>88</v>
      </c>
      <c r="C35" s="19">
        <f t="shared" si="207"/>
        <v>3262097.7</v>
      </c>
      <c r="D35" s="48">
        <v>3262097.7</v>
      </c>
      <c r="E35" s="19">
        <f t="shared" si="208"/>
        <v>3229419.09</v>
      </c>
      <c r="F35" s="48">
        <v>3229419.09</v>
      </c>
      <c r="G35" s="19">
        <f t="shared" si="209"/>
        <v>3703015.2600000002</v>
      </c>
      <c r="H35" s="20">
        <f t="shared" si="101"/>
        <v>0.9899823325340622</v>
      </c>
      <c r="I35" s="20">
        <f t="shared" si="122"/>
        <v>0.8721052610515031</v>
      </c>
      <c r="J35" s="12">
        <f t="shared" si="217"/>
        <v>3029750</v>
      </c>
      <c r="K35" s="17">
        <f t="shared" si="218"/>
        <v>3010791.84</v>
      </c>
      <c r="L35" s="12">
        <f t="shared" si="224"/>
        <v>3437370.5100000002</v>
      </c>
      <c r="M35" s="20">
        <f t="shared" si="210"/>
        <v>0.99374266523640564</v>
      </c>
      <c r="N35" s="20">
        <f t="shared" si="211"/>
        <v>0.87589971207380835</v>
      </c>
      <c r="O35" s="24">
        <v>211750</v>
      </c>
      <c r="P35" s="24">
        <v>215354.67</v>
      </c>
      <c r="Q35" s="24">
        <v>223748.83</v>
      </c>
      <c r="R35" s="20">
        <f t="shared" si="103"/>
        <v>1.0170232349468713</v>
      </c>
      <c r="S35" s="20">
        <f t="shared" si="125"/>
        <v>0.96248400494429409</v>
      </c>
      <c r="T35" s="24"/>
      <c r="U35" s="24"/>
      <c r="V35" s="24"/>
      <c r="W35" s="20" t="str">
        <f t="shared" si="104"/>
        <v xml:space="preserve"> </v>
      </c>
      <c r="X35" s="20" t="str">
        <f t="shared" si="212"/>
        <v xml:space="preserve"> </v>
      </c>
      <c r="Y35" s="24">
        <v>3000</v>
      </c>
      <c r="Z35" s="24">
        <v>2936.26</v>
      </c>
      <c r="AA35" s="24">
        <v>3587.66</v>
      </c>
      <c r="AB35" s="20">
        <f t="shared" si="105"/>
        <v>0.97875333333333336</v>
      </c>
      <c r="AC35" s="20">
        <f t="shared" si="213"/>
        <v>0.81843318486144179</v>
      </c>
      <c r="AD35" s="24">
        <v>215000</v>
      </c>
      <c r="AE35" s="24">
        <v>217017.81</v>
      </c>
      <c r="AF35" s="24">
        <v>324691.23</v>
      </c>
      <c r="AG35" s="20">
        <f t="shared" si="106"/>
        <v>1.0093851627906976</v>
      </c>
      <c r="AH35" s="20">
        <f>IF(AE35&lt;=0," ",IF(AE35/AF35*100&gt;200,"св.200",AE35/AF35))</f>
        <v>0.66838211182975282</v>
      </c>
      <c r="AI35" s="24">
        <v>2600000</v>
      </c>
      <c r="AJ35" s="24">
        <v>2575483.1</v>
      </c>
      <c r="AK35" s="24">
        <v>2885342.79</v>
      </c>
      <c r="AL35" s="20">
        <f t="shared" si="107"/>
        <v>0.99057042307692311</v>
      </c>
      <c r="AM35" s="20">
        <f t="shared" si="129"/>
        <v>0.89260905460733841</v>
      </c>
      <c r="AN35" s="24"/>
      <c r="AO35" s="24"/>
      <c r="AP35" s="24"/>
      <c r="AQ35" s="20" t="str">
        <f t="shared" si="182"/>
        <v xml:space="preserve"> </v>
      </c>
      <c r="AR35" s="20" t="str">
        <f t="shared" si="130"/>
        <v xml:space="preserve"> </v>
      </c>
      <c r="AS35" s="7">
        <f t="shared" si="219"/>
        <v>232347.7</v>
      </c>
      <c r="AT35" s="7">
        <f t="shared" si="220"/>
        <v>218627.25</v>
      </c>
      <c r="AU35" s="7">
        <f t="shared" si="225"/>
        <v>265644.75</v>
      </c>
      <c r="AV35" s="20">
        <f t="shared" si="109"/>
        <v>0.94094863000580586</v>
      </c>
      <c r="AW35" s="20">
        <f t="shared" si="131"/>
        <v>0.82300610119341711</v>
      </c>
      <c r="AX35" s="24"/>
      <c r="AY35" s="24"/>
      <c r="AZ35" s="24"/>
      <c r="BA35" s="20" t="str">
        <f t="shared" si="110"/>
        <v xml:space="preserve"> </v>
      </c>
      <c r="BB35" s="20" t="str">
        <f t="shared" si="132"/>
        <v xml:space="preserve"> </v>
      </c>
      <c r="BC35" s="24"/>
      <c r="BD35" s="24"/>
      <c r="BE35" s="24"/>
      <c r="BF35" s="20" t="str">
        <f t="shared" si="133"/>
        <v xml:space="preserve"> </v>
      </c>
      <c r="BG35" s="20" t="str">
        <f t="shared" si="134"/>
        <v xml:space="preserve"> </v>
      </c>
      <c r="BH35" s="24"/>
      <c r="BI35" s="24"/>
      <c r="BJ35" s="24"/>
      <c r="BK35" s="20" t="str">
        <f t="shared" si="111"/>
        <v xml:space="preserve"> </v>
      </c>
      <c r="BL35" s="20" t="str">
        <f t="shared" si="135"/>
        <v xml:space="preserve"> </v>
      </c>
      <c r="BM35" s="24"/>
      <c r="BN35" s="24"/>
      <c r="BO35" s="24">
        <v>2745.72</v>
      </c>
      <c r="BP35" s="20" t="str">
        <f t="shared" si="178"/>
        <v xml:space="preserve"> </v>
      </c>
      <c r="BQ35" s="20" t="str">
        <f>IF(BN35=0," ",IF(BN35/BO35*100&gt;200,"св.200",BN35/BO35))</f>
        <v xml:space="preserve"> </v>
      </c>
      <c r="BR35" s="24">
        <v>93660</v>
      </c>
      <c r="BS35" s="24">
        <v>93056.29</v>
      </c>
      <c r="BT35" s="24">
        <v>90617.7</v>
      </c>
      <c r="BU35" s="20">
        <f t="shared" si="112"/>
        <v>0.99355423873585302</v>
      </c>
      <c r="BV35" s="20">
        <f t="shared" si="169"/>
        <v>1.0269107470174148</v>
      </c>
      <c r="BW35" s="24">
        <v>83500</v>
      </c>
      <c r="BX35" s="24">
        <v>70333.259999999995</v>
      </c>
      <c r="BY35" s="24">
        <v>88222.97</v>
      </c>
      <c r="BZ35" s="20">
        <f t="shared" si="114"/>
        <v>0.84231449101796396</v>
      </c>
      <c r="CA35" s="20">
        <f t="shared" si="227"/>
        <v>0.79722163060255158</v>
      </c>
      <c r="CB35" s="24"/>
      <c r="CC35" s="24"/>
      <c r="CD35" s="24"/>
      <c r="CE35" s="20" t="str">
        <f t="shared" si="179"/>
        <v xml:space="preserve"> </v>
      </c>
      <c r="CF35" s="20" t="str">
        <f t="shared" si="139"/>
        <v xml:space="preserve"> </v>
      </c>
      <c r="CG35" s="19">
        <f t="shared" si="221"/>
        <v>13163.7</v>
      </c>
      <c r="CH35" s="19">
        <f t="shared" si="222"/>
        <v>13163.7</v>
      </c>
      <c r="CI35" s="19">
        <f t="shared" si="223"/>
        <v>84048</v>
      </c>
      <c r="CJ35" s="20">
        <f t="shared" si="140"/>
        <v>1</v>
      </c>
      <c r="CK35" s="20">
        <f t="shared" si="156"/>
        <v>0.15662121644774415</v>
      </c>
      <c r="CL35" s="24"/>
      <c r="CM35" s="24"/>
      <c r="CN35" s="24"/>
      <c r="CO35" s="20" t="str">
        <f t="shared" si="141"/>
        <v xml:space="preserve"> </v>
      </c>
      <c r="CP35" s="20" t="str">
        <f t="shared" si="142"/>
        <v xml:space="preserve"> </v>
      </c>
      <c r="CQ35" s="24">
        <v>13163.7</v>
      </c>
      <c r="CR35" s="24">
        <v>13163.7</v>
      </c>
      <c r="CS35" s="24">
        <v>84048</v>
      </c>
      <c r="CT35" s="20">
        <f t="shared" si="143"/>
        <v>1</v>
      </c>
      <c r="CU35" s="20">
        <f t="shared" si="144"/>
        <v>0.15662121644774415</v>
      </c>
      <c r="CV35" s="24"/>
      <c r="CW35" s="24"/>
      <c r="CX35" s="24"/>
      <c r="CY35" s="20" t="str">
        <f t="shared" si="145"/>
        <v xml:space="preserve"> </v>
      </c>
      <c r="CZ35" s="20" t="str">
        <f t="shared" si="146"/>
        <v xml:space="preserve"> </v>
      </c>
      <c r="DA35" s="24"/>
      <c r="DB35" s="24"/>
      <c r="DC35" s="24"/>
      <c r="DD35" s="20" t="str">
        <f t="shared" si="117"/>
        <v xml:space="preserve"> </v>
      </c>
      <c r="DE35" s="20" t="str">
        <f t="shared" si="147"/>
        <v xml:space="preserve"> </v>
      </c>
      <c r="DF35" s="24"/>
      <c r="DG35" s="24"/>
      <c r="DH35" s="24"/>
      <c r="DI35" s="20" t="str">
        <f t="shared" si="118"/>
        <v xml:space="preserve"> </v>
      </c>
      <c r="DJ35" s="20" t="str">
        <f t="shared" si="148"/>
        <v xml:space="preserve"> </v>
      </c>
      <c r="DK35" s="24">
        <v>50</v>
      </c>
      <c r="DL35" s="24">
        <v>10.36</v>
      </c>
      <c r="DM35" s="20" t="str">
        <f t="shared" si="149"/>
        <v>св.200</v>
      </c>
      <c r="DN35" s="24">
        <v>42024</v>
      </c>
      <c r="DO35" s="24">
        <v>42024</v>
      </c>
      <c r="DP35" s="24"/>
      <c r="DQ35" s="20">
        <f t="shared" si="119"/>
        <v>1</v>
      </c>
      <c r="DR35" s="20" t="str">
        <f t="shared" si="150"/>
        <v xml:space="preserve"> </v>
      </c>
      <c r="DS35" s="44"/>
      <c r="DT35" s="44"/>
      <c r="DU35" s="24"/>
      <c r="DV35" s="20" t="str">
        <f t="shared" si="120"/>
        <v xml:space="preserve"> </v>
      </c>
      <c r="DW35" s="20" t="str">
        <f t="shared" si="204"/>
        <v xml:space="preserve"> </v>
      </c>
    </row>
    <row r="36" spans="1:127" s="23" customFormat="1" ht="15.75" customHeight="1" outlineLevel="1" x14ac:dyDescent="0.25">
      <c r="A36" s="13">
        <v>27</v>
      </c>
      <c r="B36" s="6" t="s">
        <v>3</v>
      </c>
      <c r="C36" s="19">
        <f t="shared" si="207"/>
        <v>33508618.27</v>
      </c>
      <c r="D36" s="48">
        <v>33508618.27</v>
      </c>
      <c r="E36" s="19">
        <f t="shared" si="208"/>
        <v>35274298.700000003</v>
      </c>
      <c r="F36" s="48">
        <v>35274298.700000003</v>
      </c>
      <c r="G36" s="19">
        <f t="shared" si="209"/>
        <v>33102260.229999997</v>
      </c>
      <c r="H36" s="20">
        <f t="shared" si="101"/>
        <v>1.052693322528933</v>
      </c>
      <c r="I36" s="20">
        <f t="shared" si="122"/>
        <v>1.0656160170002991</v>
      </c>
      <c r="J36" s="12">
        <f t="shared" si="217"/>
        <v>31158700</v>
      </c>
      <c r="K36" s="17">
        <f t="shared" si="218"/>
        <v>32848504.530000001</v>
      </c>
      <c r="L36" s="12">
        <f t="shared" si="224"/>
        <v>31569022.989999998</v>
      </c>
      <c r="M36" s="20">
        <f t="shared" si="210"/>
        <v>1.054232189725502</v>
      </c>
      <c r="N36" s="20">
        <f t="shared" si="211"/>
        <v>1.0405296527676926</v>
      </c>
      <c r="O36" s="24">
        <v>9145500</v>
      </c>
      <c r="P36" s="24">
        <v>9928780.8599999994</v>
      </c>
      <c r="Q36" s="24">
        <v>8238521.5499999998</v>
      </c>
      <c r="R36" s="20">
        <f t="shared" si="103"/>
        <v>1.0856465868459897</v>
      </c>
      <c r="S36" s="20">
        <f t="shared" si="125"/>
        <v>1.2051653685363</v>
      </c>
      <c r="T36" s="24"/>
      <c r="U36" s="24"/>
      <c r="V36" s="24"/>
      <c r="W36" s="20" t="str">
        <f t="shared" si="104"/>
        <v xml:space="preserve"> </v>
      </c>
      <c r="X36" s="20" t="str">
        <f t="shared" si="212"/>
        <v xml:space="preserve"> </v>
      </c>
      <c r="Y36" s="24"/>
      <c r="Z36" s="24"/>
      <c r="AA36" s="24"/>
      <c r="AB36" s="20" t="str">
        <f t="shared" si="105"/>
        <v xml:space="preserve"> </v>
      </c>
      <c r="AC36" s="20" t="str">
        <f t="shared" si="213"/>
        <v xml:space="preserve"> </v>
      </c>
      <c r="AD36" s="24">
        <v>2000000</v>
      </c>
      <c r="AE36" s="24">
        <v>1836173.71</v>
      </c>
      <c r="AF36" s="24">
        <v>1362129.15</v>
      </c>
      <c r="AG36" s="20">
        <f t="shared" si="106"/>
        <v>0.91808685499999998</v>
      </c>
      <c r="AH36" s="20">
        <f t="shared" si="128"/>
        <v>1.3480173374162061</v>
      </c>
      <c r="AI36" s="24">
        <v>20000000</v>
      </c>
      <c r="AJ36" s="24">
        <v>21070349.960000001</v>
      </c>
      <c r="AK36" s="24">
        <v>21948272.289999999</v>
      </c>
      <c r="AL36" s="20">
        <f t="shared" si="107"/>
        <v>1.0535174979999999</v>
      </c>
      <c r="AM36" s="20">
        <f t="shared" si="129"/>
        <v>0.96000039008081772</v>
      </c>
      <c r="AN36" s="24">
        <v>13200</v>
      </c>
      <c r="AO36" s="24">
        <v>13200</v>
      </c>
      <c r="AP36" s="24">
        <v>20100</v>
      </c>
      <c r="AQ36" s="20">
        <f t="shared" si="182"/>
        <v>1</v>
      </c>
      <c r="AR36" s="20">
        <f t="shared" si="130"/>
        <v>0.65671641791044777</v>
      </c>
      <c r="AS36" s="7">
        <f t="shared" si="219"/>
        <v>2349918.27</v>
      </c>
      <c r="AT36" s="7">
        <f t="shared" si="220"/>
        <v>2425794.17</v>
      </c>
      <c r="AU36" s="7">
        <f t="shared" si="225"/>
        <v>1533237.24</v>
      </c>
      <c r="AV36" s="20">
        <f t="shared" si="109"/>
        <v>1.0322887399824334</v>
      </c>
      <c r="AW36" s="20">
        <f t="shared" si="131"/>
        <v>1.5821388280394233</v>
      </c>
      <c r="AX36" s="24"/>
      <c r="AY36" s="24"/>
      <c r="AZ36" s="24"/>
      <c r="BA36" s="20" t="str">
        <f t="shared" si="110"/>
        <v xml:space="preserve"> </v>
      </c>
      <c r="BB36" s="20" t="str">
        <f t="shared" si="132"/>
        <v xml:space="preserve"> </v>
      </c>
      <c r="BC36" s="24">
        <v>7300</v>
      </c>
      <c r="BD36" s="24">
        <v>7500.76</v>
      </c>
      <c r="BE36" s="24">
        <v>9323.08</v>
      </c>
      <c r="BF36" s="20">
        <f t="shared" si="133"/>
        <v>1.0275013698630138</v>
      </c>
      <c r="BG36" s="20">
        <f t="shared" si="134"/>
        <v>0.8045366981727069</v>
      </c>
      <c r="BH36" s="24">
        <v>71700</v>
      </c>
      <c r="BI36" s="24">
        <v>71748.41</v>
      </c>
      <c r="BJ36" s="24">
        <v>7616</v>
      </c>
      <c r="BK36" s="20">
        <f t="shared" si="111"/>
        <v>1.0006751743375175</v>
      </c>
      <c r="BL36" s="20" t="str">
        <f t="shared" si="135"/>
        <v>св.200</v>
      </c>
      <c r="BM36" s="24">
        <v>134400</v>
      </c>
      <c r="BN36" s="24">
        <v>110756.41</v>
      </c>
      <c r="BO36" s="24">
        <v>119055.44</v>
      </c>
      <c r="BP36" s="20">
        <f t="shared" si="178"/>
        <v>0.82408043154761912</v>
      </c>
      <c r="BQ36" s="20">
        <f t="shared" si="136"/>
        <v>0.93029272748897485</v>
      </c>
      <c r="BR36" s="24">
        <v>1300000</v>
      </c>
      <c r="BS36" s="24">
        <v>1399218.37</v>
      </c>
      <c r="BT36" s="24">
        <v>1310624.79</v>
      </c>
      <c r="BU36" s="20">
        <f t="shared" si="112"/>
        <v>1.0763218230769231</v>
      </c>
      <c r="BV36" s="20">
        <f t="shared" si="169"/>
        <v>1.0675964476454014</v>
      </c>
      <c r="BW36" s="24">
        <v>18318.27</v>
      </c>
      <c r="BX36" s="24">
        <v>18318.27</v>
      </c>
      <c r="BY36" s="24">
        <v>781.26</v>
      </c>
      <c r="BZ36" s="20">
        <f t="shared" si="114"/>
        <v>1</v>
      </c>
      <c r="CA36" s="20" t="str">
        <f t="shared" si="138"/>
        <v>св.200</v>
      </c>
      <c r="CB36" s="24">
        <v>374000</v>
      </c>
      <c r="CC36" s="24">
        <v>374000</v>
      </c>
      <c r="CD36" s="24"/>
      <c r="CE36" s="20">
        <f t="shared" si="179"/>
        <v>1</v>
      </c>
      <c r="CF36" s="20" t="str">
        <f t="shared" si="139"/>
        <v xml:space="preserve"> </v>
      </c>
      <c r="CG36" s="19">
        <f t="shared" si="221"/>
        <v>363800</v>
      </c>
      <c r="CH36" s="19">
        <f t="shared" si="222"/>
        <v>363873.82</v>
      </c>
      <c r="CI36" s="19">
        <f t="shared" si="223"/>
        <v>56008.2</v>
      </c>
      <c r="CJ36" s="20">
        <f t="shared" si="140"/>
        <v>1.00020291368884</v>
      </c>
      <c r="CK36" s="20" t="str">
        <f t="shared" si="156"/>
        <v>св.200</v>
      </c>
      <c r="CL36" s="24"/>
      <c r="CM36" s="24"/>
      <c r="CN36" s="24"/>
      <c r="CO36" s="20" t="str">
        <f t="shared" si="141"/>
        <v xml:space="preserve"> </v>
      </c>
      <c r="CP36" s="20" t="str">
        <f t="shared" si="142"/>
        <v xml:space="preserve"> </v>
      </c>
      <c r="CQ36" s="24">
        <v>363800</v>
      </c>
      <c r="CR36" s="24">
        <v>363873.82</v>
      </c>
      <c r="CS36" s="24">
        <v>56008.2</v>
      </c>
      <c r="CT36" s="20">
        <f t="shared" si="143"/>
        <v>1.00020291368884</v>
      </c>
      <c r="CU36" s="20" t="str">
        <f t="shared" si="144"/>
        <v>св.200</v>
      </c>
      <c r="CV36" s="24"/>
      <c r="CW36" s="24"/>
      <c r="CX36" s="24"/>
      <c r="CY36" s="20" t="str">
        <f t="shared" si="145"/>
        <v xml:space="preserve"> </v>
      </c>
      <c r="CZ36" s="20" t="str">
        <f t="shared" si="146"/>
        <v xml:space="preserve"> </v>
      </c>
      <c r="DA36" s="24"/>
      <c r="DB36" s="24"/>
      <c r="DC36" s="24"/>
      <c r="DD36" s="20" t="str">
        <f t="shared" si="117"/>
        <v xml:space="preserve"> </v>
      </c>
      <c r="DE36" s="20" t="str">
        <f t="shared" si="147"/>
        <v xml:space="preserve"> </v>
      </c>
      <c r="DF36" s="24">
        <v>80400</v>
      </c>
      <c r="DG36" s="24">
        <v>80378.13</v>
      </c>
      <c r="DH36" s="24">
        <v>29828.47</v>
      </c>
      <c r="DI36" s="20">
        <f t="shared" si="118"/>
        <v>0.9997279850746269</v>
      </c>
      <c r="DJ36" s="20" t="str">
        <f t="shared" si="148"/>
        <v>св.200</v>
      </c>
      <c r="DK36" s="24"/>
      <c r="DL36" s="24"/>
      <c r="DM36" s="20" t="str">
        <f t="shared" si="149"/>
        <v xml:space="preserve"> </v>
      </c>
      <c r="DN36" s="24"/>
      <c r="DO36" s="24"/>
      <c r="DP36" s="24"/>
      <c r="DQ36" s="20" t="str">
        <f t="shared" si="119"/>
        <v xml:space="preserve"> </v>
      </c>
      <c r="DR36" s="20" t="str">
        <f t="shared" si="150"/>
        <v xml:space="preserve"> </v>
      </c>
      <c r="DS36" s="44"/>
      <c r="DT36" s="44"/>
      <c r="DU36" s="24"/>
      <c r="DV36" s="20" t="str">
        <f t="shared" si="120"/>
        <v xml:space="preserve"> </v>
      </c>
      <c r="DW36" s="20" t="str">
        <f t="shared" si="204"/>
        <v xml:space="preserve"> </v>
      </c>
    </row>
    <row r="37" spans="1:127" s="23" customFormat="1" ht="15.75" customHeight="1" outlineLevel="1" x14ac:dyDescent="0.25">
      <c r="A37" s="13">
        <v>28</v>
      </c>
      <c r="B37" s="6" t="s">
        <v>46</v>
      </c>
      <c r="C37" s="19">
        <f t="shared" si="207"/>
        <v>1824824.26</v>
      </c>
      <c r="D37" s="48">
        <v>1824824.26</v>
      </c>
      <c r="E37" s="19">
        <f t="shared" si="208"/>
        <v>1855754.08</v>
      </c>
      <c r="F37" s="48">
        <v>1855754.08</v>
      </c>
      <c r="G37" s="19">
        <f t="shared" si="209"/>
        <v>1614198.95</v>
      </c>
      <c r="H37" s="20">
        <f t="shared" ref="H37:H63" si="228">IF(E37&lt;=0," ",IF(E37/C37*100&gt;200,"СВ.200",E37/C37))</f>
        <v>1.0169494787404898</v>
      </c>
      <c r="I37" s="20">
        <f t="shared" si="122"/>
        <v>1.1496439642709471</v>
      </c>
      <c r="J37" s="12">
        <f t="shared" si="217"/>
        <v>1328500</v>
      </c>
      <c r="K37" s="17">
        <f t="shared" si="218"/>
        <v>1355240.67</v>
      </c>
      <c r="L37" s="12">
        <f t="shared" si="224"/>
        <v>1386178.28</v>
      </c>
      <c r="M37" s="20">
        <f t="shared" si="210"/>
        <v>1.0201284681972149</v>
      </c>
      <c r="N37" s="20">
        <f t="shared" si="211"/>
        <v>0.97768136289078189</v>
      </c>
      <c r="O37" s="24">
        <v>500000</v>
      </c>
      <c r="P37" s="24">
        <v>533505.88</v>
      </c>
      <c r="Q37" s="24">
        <v>430053.24</v>
      </c>
      <c r="R37" s="20">
        <f t="shared" ref="R37:R63" si="229">IF(P37&lt;=0," ",IF(O37&lt;=0," ",IF(P37/O37*100&gt;200,"СВ.200",P37/O37)))</f>
        <v>1.06701176</v>
      </c>
      <c r="S37" s="20">
        <f t="shared" si="125"/>
        <v>1.240557750477592</v>
      </c>
      <c r="T37" s="24"/>
      <c r="U37" s="24"/>
      <c r="V37" s="24"/>
      <c r="W37" s="20" t="str">
        <f t="shared" ref="W37:W63" si="230">IF(U37&lt;=0," ",IF(T37&lt;=0," ",IF(U37/T37*100&gt;200,"СВ.200",U37/T37)))</f>
        <v xml:space="preserve"> </v>
      </c>
      <c r="X37" s="20" t="str">
        <f t="shared" si="212"/>
        <v xml:space="preserve"> </v>
      </c>
      <c r="Y37" s="24"/>
      <c r="Z37" s="24"/>
      <c r="AA37" s="24"/>
      <c r="AB37" s="20" t="str">
        <f t="shared" ref="AB37:AB63" si="231">IF(Z37&lt;=0," ",IF(Y37&lt;=0," ",IF(Z37/Y37*100&gt;200,"СВ.200",Z37/Y37)))</f>
        <v xml:space="preserve"> </v>
      </c>
      <c r="AC37" s="20" t="str">
        <f t="shared" si="127"/>
        <v xml:space="preserve"> </v>
      </c>
      <c r="AD37" s="24">
        <v>85000</v>
      </c>
      <c r="AE37" s="24">
        <v>92752.04</v>
      </c>
      <c r="AF37" s="24">
        <v>110198.39</v>
      </c>
      <c r="AG37" s="20">
        <f t="shared" ref="AG37:AG63" si="232">IF(AE37&lt;=0," ",IF(AD37&lt;=0," ",IF(AE37/AD37*100&gt;200,"СВ.200",AE37/AD37)))</f>
        <v>1.0912004705882352</v>
      </c>
      <c r="AH37" s="20">
        <f t="shared" si="128"/>
        <v>0.84168235125758184</v>
      </c>
      <c r="AI37" s="24">
        <v>740000</v>
      </c>
      <c r="AJ37" s="24">
        <v>726462.75</v>
      </c>
      <c r="AK37" s="24">
        <v>842106.65</v>
      </c>
      <c r="AL37" s="20">
        <f t="shared" ref="AL37:AL63" si="233">IF(AJ37&lt;=0," ",IF(AI37&lt;=0," ",IF(AJ37/AI37*100&gt;200,"СВ.200",AJ37/AI37)))</f>
        <v>0.98170641891891897</v>
      </c>
      <c r="AM37" s="20">
        <f t="shared" si="129"/>
        <v>0.8626730949102468</v>
      </c>
      <c r="AN37" s="24">
        <v>3500</v>
      </c>
      <c r="AO37" s="24">
        <v>2520</v>
      </c>
      <c r="AP37" s="24">
        <v>3820</v>
      </c>
      <c r="AQ37" s="20">
        <f t="shared" si="182"/>
        <v>0.72</v>
      </c>
      <c r="AR37" s="20">
        <f t="shared" si="130"/>
        <v>0.65968586387434558</v>
      </c>
      <c r="AS37" s="7">
        <f t="shared" si="219"/>
        <v>496324.26</v>
      </c>
      <c r="AT37" s="7">
        <f t="shared" si="220"/>
        <v>500513.41000000003</v>
      </c>
      <c r="AU37" s="7">
        <f t="shared" si="225"/>
        <v>228020.67</v>
      </c>
      <c r="AV37" s="20">
        <f t="shared" ref="AV37:AV63" si="234">IF(AT37&lt;=0," ",IF(AS37&lt;=0," ",IF(AT37/AS37*100&gt;200,"СВ.200",AT37/AS37)))</f>
        <v>1.0084403490572877</v>
      </c>
      <c r="AW37" s="20" t="str">
        <f t="shared" si="131"/>
        <v>св.200</v>
      </c>
      <c r="AX37" s="24"/>
      <c r="AY37" s="24"/>
      <c r="AZ37" s="24"/>
      <c r="BA37" s="20" t="str">
        <f t="shared" ref="BA37:BA63" si="235">IF(AY37&lt;=0," ",IF(AX37&lt;=0," ",IF(AY37/AX37*100&gt;200,"СВ.200",AY37/AX37)))</f>
        <v xml:space="preserve"> </v>
      </c>
      <c r="BB37" s="20" t="str">
        <f t="shared" si="132"/>
        <v xml:space="preserve"> </v>
      </c>
      <c r="BC37" s="24"/>
      <c r="BD37" s="24"/>
      <c r="BE37" s="24"/>
      <c r="BF37" s="20" t="str">
        <f t="shared" si="133"/>
        <v xml:space="preserve"> </v>
      </c>
      <c r="BG37" s="20" t="str">
        <f t="shared" si="134"/>
        <v xml:space="preserve"> </v>
      </c>
      <c r="BH37" s="24"/>
      <c r="BI37" s="24"/>
      <c r="BJ37" s="24"/>
      <c r="BK37" s="20" t="str">
        <f t="shared" ref="BK37:BK63" si="236">IF(BI37&lt;=0," ",IF(BH37&lt;=0," ",IF(BI37/BH37*100&gt;200,"СВ.200",BI37/BH37)))</f>
        <v xml:space="preserve"> </v>
      </c>
      <c r="BL37" s="20" t="str">
        <f t="shared" si="135"/>
        <v xml:space="preserve"> </v>
      </c>
      <c r="BM37" s="24"/>
      <c r="BN37" s="24"/>
      <c r="BO37" s="24"/>
      <c r="BP37" s="20" t="str">
        <f t="shared" si="178"/>
        <v xml:space="preserve"> </v>
      </c>
      <c r="BQ37" s="20" t="str">
        <f t="shared" si="136"/>
        <v xml:space="preserve"> </v>
      </c>
      <c r="BR37" s="24">
        <v>130000</v>
      </c>
      <c r="BS37" s="24">
        <v>134189.15</v>
      </c>
      <c r="BT37" s="24">
        <v>134813.98000000001</v>
      </c>
      <c r="BU37" s="20">
        <f t="shared" ref="BU37:BU65" si="237">IF(BS37&lt;=0," ",IF(BR37&lt;=0," ",IF(BS37/BR37*100&gt;200,"СВ.200",BS37/BR37)))</f>
        <v>1.0322242307692306</v>
      </c>
      <c r="BV37" s="20">
        <f t="shared" si="169"/>
        <v>0.99536524327818221</v>
      </c>
      <c r="BW37" s="24">
        <v>17274.259999999998</v>
      </c>
      <c r="BX37" s="24">
        <v>17274.259999999998</v>
      </c>
      <c r="BY37" s="24">
        <v>3606.69</v>
      </c>
      <c r="BZ37" s="20">
        <f t="shared" ref="BZ37:BZ62" si="238">IF(BX37&lt;=0," ",IF(BW37&lt;=0," ",IF(BX37/BW37*100&gt;200,"СВ.200",BX37/BW37)))</f>
        <v>1</v>
      </c>
      <c r="CA37" s="20" t="str">
        <f t="shared" si="138"/>
        <v>св.200</v>
      </c>
      <c r="CB37" s="24">
        <v>209050</v>
      </c>
      <c r="CC37" s="24">
        <v>209050</v>
      </c>
      <c r="CD37" s="24">
        <v>90500</v>
      </c>
      <c r="CE37" s="20">
        <f t="shared" si="179"/>
        <v>1</v>
      </c>
      <c r="CF37" s="20" t="str">
        <f t="shared" si="139"/>
        <v>св.200</v>
      </c>
      <c r="CG37" s="19">
        <f t="shared" si="221"/>
        <v>140000</v>
      </c>
      <c r="CH37" s="19">
        <f t="shared" si="222"/>
        <v>140000</v>
      </c>
      <c r="CI37" s="19">
        <f t="shared" si="223"/>
        <v>0</v>
      </c>
      <c r="CJ37" s="20">
        <f t="shared" si="140"/>
        <v>1</v>
      </c>
      <c r="CK37" s="20" t="str">
        <f t="shared" si="156"/>
        <v xml:space="preserve"> </v>
      </c>
      <c r="CL37" s="24"/>
      <c r="CM37" s="24"/>
      <c r="CN37" s="24"/>
      <c r="CO37" s="20" t="str">
        <f t="shared" si="141"/>
        <v xml:space="preserve"> </v>
      </c>
      <c r="CP37" s="20" t="str">
        <f t="shared" si="142"/>
        <v xml:space="preserve"> </v>
      </c>
      <c r="CQ37" s="24">
        <v>140000</v>
      </c>
      <c r="CR37" s="24">
        <v>140000</v>
      </c>
      <c r="CS37" s="24"/>
      <c r="CT37" s="20">
        <f t="shared" si="143"/>
        <v>1</v>
      </c>
      <c r="CU37" s="20" t="str">
        <f t="shared" si="144"/>
        <v xml:space="preserve"> </v>
      </c>
      <c r="CV37" s="24"/>
      <c r="CW37" s="24"/>
      <c r="CX37" s="24"/>
      <c r="CY37" s="20" t="str">
        <f t="shared" si="145"/>
        <v xml:space="preserve"> </v>
      </c>
      <c r="CZ37" s="20" t="str">
        <f t="shared" si="146"/>
        <v xml:space="preserve"> </v>
      </c>
      <c r="DA37" s="24"/>
      <c r="DB37" s="24"/>
      <c r="DC37" s="24"/>
      <c r="DD37" s="20" t="str">
        <f t="shared" ref="DD37:DD63" si="239">IF(DB37&lt;=0," ",IF(DA37&lt;=0," ",IF(DB37/DA37*100&gt;200,"СВ.200",DB37/DA37)))</f>
        <v xml:space="preserve"> </v>
      </c>
      <c r="DE37" s="20" t="str">
        <f t="shared" si="147"/>
        <v xml:space="preserve"> </v>
      </c>
      <c r="DF37" s="24"/>
      <c r="DG37" s="24"/>
      <c r="DH37" s="24"/>
      <c r="DI37" s="20" t="str">
        <f t="shared" ref="DI37:DI63" si="240">IF(DG37&lt;=0," ",IF(DF37&lt;=0," ",IF(DG37/DF37*100&gt;200,"СВ.200",DG37/DF37)))</f>
        <v xml:space="preserve"> </v>
      </c>
      <c r="DJ37" s="20" t="str">
        <f t="shared" si="148"/>
        <v xml:space="preserve"> </v>
      </c>
      <c r="DK37" s="24"/>
      <c r="DL37" s="24">
        <v>-900</v>
      </c>
      <c r="DM37" s="20" t="str">
        <f t="shared" ref="DM37" si="241">IF(DK37=0," ",IF(DK37/DL37*100&gt;200,"св.200",DK37/DL37))</f>
        <v xml:space="preserve"> </v>
      </c>
      <c r="DN37" s="24"/>
      <c r="DO37" s="24"/>
      <c r="DP37" s="24"/>
      <c r="DQ37" s="20" t="str">
        <f t="shared" ref="DQ37:DQ63" si="242">IF(DO37&lt;=0," ",IF(DN37&lt;=0," ",IF(DO37/DN37*100&gt;200,"СВ.200",DO37/DN37)))</f>
        <v xml:space="preserve"> </v>
      </c>
      <c r="DR37" s="20" t="str">
        <f t="shared" si="150"/>
        <v xml:space="preserve"> </v>
      </c>
      <c r="DS37" s="44"/>
      <c r="DT37" s="44"/>
      <c r="DU37" s="24"/>
      <c r="DV37" s="20" t="str">
        <f t="shared" si="120"/>
        <v xml:space="preserve"> </v>
      </c>
      <c r="DW37" s="20" t="str">
        <f t="shared" si="204"/>
        <v xml:space="preserve"> </v>
      </c>
    </row>
    <row r="38" spans="1:127" s="23" customFormat="1" ht="15.75" customHeight="1" outlineLevel="1" x14ac:dyDescent="0.25">
      <c r="A38" s="13">
        <v>29</v>
      </c>
      <c r="B38" s="6" t="s">
        <v>99</v>
      </c>
      <c r="C38" s="19">
        <f t="shared" si="207"/>
        <v>6039417.4399999995</v>
      </c>
      <c r="D38" s="48">
        <v>6039417.4400000004</v>
      </c>
      <c r="E38" s="19">
        <f t="shared" si="208"/>
        <v>6249968.0499999998</v>
      </c>
      <c r="F38" s="48">
        <v>6249968.0499999998</v>
      </c>
      <c r="G38" s="19">
        <f t="shared" si="209"/>
        <v>5224837.4000000013</v>
      </c>
      <c r="H38" s="20">
        <f t="shared" si="228"/>
        <v>1.0348627350388948</v>
      </c>
      <c r="I38" s="20">
        <f t="shared" si="122"/>
        <v>1.1962033593619581</v>
      </c>
      <c r="J38" s="12">
        <f t="shared" si="217"/>
        <v>4612000</v>
      </c>
      <c r="K38" s="17">
        <f t="shared" si="218"/>
        <v>4908263.92</v>
      </c>
      <c r="L38" s="12">
        <f t="shared" si="224"/>
        <v>4697570.370000001</v>
      </c>
      <c r="M38" s="20">
        <f t="shared" si="210"/>
        <v>1.064237623590633</v>
      </c>
      <c r="N38" s="20">
        <f t="shared" si="211"/>
        <v>1.0448516005945427</v>
      </c>
      <c r="O38" s="24">
        <v>2592000</v>
      </c>
      <c r="P38" s="24">
        <v>2741695.31</v>
      </c>
      <c r="Q38" s="24">
        <v>2441914.52</v>
      </c>
      <c r="R38" s="20">
        <f t="shared" si="229"/>
        <v>1.0577528202160493</v>
      </c>
      <c r="S38" s="20">
        <f t="shared" si="125"/>
        <v>1.1227646535309517</v>
      </c>
      <c r="T38" s="24"/>
      <c r="U38" s="24"/>
      <c r="V38" s="24"/>
      <c r="W38" s="20" t="str">
        <f t="shared" si="230"/>
        <v xml:space="preserve"> </v>
      </c>
      <c r="X38" s="20" t="str">
        <f t="shared" si="212"/>
        <v xml:space="preserve"> </v>
      </c>
      <c r="Y38" s="24"/>
      <c r="Z38" s="24"/>
      <c r="AA38" s="24"/>
      <c r="AB38" s="20" t="str">
        <f t="shared" si="231"/>
        <v xml:space="preserve"> </v>
      </c>
      <c r="AC38" s="20" t="str">
        <f t="shared" si="127"/>
        <v xml:space="preserve"> </v>
      </c>
      <c r="AD38" s="24">
        <v>270000</v>
      </c>
      <c r="AE38" s="24">
        <v>251066.6</v>
      </c>
      <c r="AF38" s="24">
        <v>274909.23</v>
      </c>
      <c r="AG38" s="20">
        <f t="shared" si="232"/>
        <v>0.92987629629629631</v>
      </c>
      <c r="AH38" s="20">
        <f t="shared" si="128"/>
        <v>0.91327090036227598</v>
      </c>
      <c r="AI38" s="24">
        <v>1750000</v>
      </c>
      <c r="AJ38" s="24">
        <v>1915502.01</v>
      </c>
      <c r="AK38" s="24">
        <v>1980746.62</v>
      </c>
      <c r="AL38" s="20">
        <f t="shared" si="233"/>
        <v>1.0945725771428572</v>
      </c>
      <c r="AM38" s="20">
        <f t="shared" si="129"/>
        <v>0.96706059758415741</v>
      </c>
      <c r="AN38" s="24"/>
      <c r="AO38" s="24"/>
      <c r="AP38" s="24"/>
      <c r="AQ38" s="20" t="str">
        <f t="shared" si="182"/>
        <v xml:space="preserve"> </v>
      </c>
      <c r="AR38" s="20" t="str">
        <f t="shared" si="130"/>
        <v xml:space="preserve"> </v>
      </c>
      <c r="AS38" s="7">
        <f t="shared" si="219"/>
        <v>1427417.44</v>
      </c>
      <c r="AT38" s="7">
        <f t="shared" si="220"/>
        <v>1341704.1300000001</v>
      </c>
      <c r="AU38" s="7">
        <f t="shared" si="225"/>
        <v>527267.03</v>
      </c>
      <c r="AV38" s="20">
        <f t="shared" si="234"/>
        <v>0.93995217684884125</v>
      </c>
      <c r="AW38" s="20" t="str">
        <f t="shared" si="131"/>
        <v>св.200</v>
      </c>
      <c r="AX38" s="24"/>
      <c r="AY38" s="24"/>
      <c r="AZ38" s="24"/>
      <c r="BA38" s="20" t="str">
        <f t="shared" si="235"/>
        <v xml:space="preserve"> </v>
      </c>
      <c r="BB38" s="20" t="str">
        <f t="shared" si="132"/>
        <v xml:space="preserve"> </v>
      </c>
      <c r="BC38" s="24"/>
      <c r="BD38" s="24"/>
      <c r="BE38" s="24"/>
      <c r="BF38" s="20" t="str">
        <f t="shared" si="133"/>
        <v xml:space="preserve"> </v>
      </c>
      <c r="BG38" s="20" t="str">
        <f t="shared" si="134"/>
        <v xml:space="preserve"> </v>
      </c>
      <c r="BH38" s="24">
        <v>214300</v>
      </c>
      <c r="BI38" s="24">
        <v>167732.79999999999</v>
      </c>
      <c r="BJ38" s="24">
        <v>14996</v>
      </c>
      <c r="BK38" s="20">
        <f t="shared" si="236"/>
        <v>0.78270088660755943</v>
      </c>
      <c r="BL38" s="20" t="str">
        <f t="shared" si="135"/>
        <v>св.200</v>
      </c>
      <c r="BM38" s="24">
        <v>13200</v>
      </c>
      <c r="BN38" s="24">
        <v>12152</v>
      </c>
      <c r="BO38" s="24">
        <v>12000</v>
      </c>
      <c r="BP38" s="20">
        <f t="shared" si="178"/>
        <v>0.92060606060606065</v>
      </c>
      <c r="BQ38" s="20">
        <f>IF(BN38=0," ",IF(BN38/BO38*100&gt;200,"св.200",BN38/BO38))</f>
        <v>1.0126666666666666</v>
      </c>
      <c r="BR38" s="24">
        <v>485000</v>
      </c>
      <c r="BS38" s="24">
        <v>450227.32</v>
      </c>
      <c r="BT38" s="24">
        <v>464159.47</v>
      </c>
      <c r="BU38" s="20">
        <f t="shared" si="237"/>
        <v>0.92830375257731956</v>
      </c>
      <c r="BV38" s="20">
        <f t="shared" si="169"/>
        <v>0.96998413066957356</v>
      </c>
      <c r="BW38" s="24">
        <v>113267.44</v>
      </c>
      <c r="BX38" s="24">
        <v>109440.67</v>
      </c>
      <c r="BY38" s="24">
        <v>36111.56</v>
      </c>
      <c r="BZ38" s="20">
        <f t="shared" si="238"/>
        <v>0.96621473920484113</v>
      </c>
      <c r="CA38" s="20" t="str">
        <f t="shared" si="138"/>
        <v>св.200</v>
      </c>
      <c r="CB38" s="24">
        <v>435750</v>
      </c>
      <c r="CC38" s="24">
        <v>435750</v>
      </c>
      <c r="CD38" s="24"/>
      <c r="CE38" s="20">
        <f t="shared" si="179"/>
        <v>1</v>
      </c>
      <c r="CF38" s="20" t="str">
        <f t="shared" si="139"/>
        <v xml:space="preserve"> </v>
      </c>
      <c r="CG38" s="19">
        <f t="shared" si="221"/>
        <v>165900</v>
      </c>
      <c r="CH38" s="19">
        <f t="shared" si="222"/>
        <v>165900</v>
      </c>
      <c r="CI38" s="19">
        <f t="shared" si="223"/>
        <v>0</v>
      </c>
      <c r="CJ38" s="20">
        <f t="shared" si="140"/>
        <v>1</v>
      </c>
      <c r="CK38" s="20" t="str">
        <f t="shared" si="156"/>
        <v xml:space="preserve"> </v>
      </c>
      <c r="CL38" s="24"/>
      <c r="CM38" s="24"/>
      <c r="CN38" s="24"/>
      <c r="CO38" s="20" t="str">
        <f t="shared" si="141"/>
        <v xml:space="preserve"> </v>
      </c>
      <c r="CP38" s="20" t="str">
        <f t="shared" si="142"/>
        <v xml:space="preserve"> </v>
      </c>
      <c r="CQ38" s="24">
        <v>165900</v>
      </c>
      <c r="CR38" s="24">
        <v>165900</v>
      </c>
      <c r="CS38" s="24"/>
      <c r="CT38" s="20">
        <f t="shared" si="143"/>
        <v>1</v>
      </c>
      <c r="CU38" s="20" t="str">
        <f t="shared" si="144"/>
        <v xml:space="preserve"> </v>
      </c>
      <c r="CV38" s="24"/>
      <c r="CW38" s="24"/>
      <c r="CX38" s="24"/>
      <c r="CY38" s="20" t="str">
        <f t="shared" si="145"/>
        <v xml:space="preserve"> </v>
      </c>
      <c r="CZ38" s="20" t="str">
        <f t="shared" si="146"/>
        <v xml:space="preserve"> </v>
      </c>
      <c r="DA38" s="24"/>
      <c r="DB38" s="24"/>
      <c r="DC38" s="24"/>
      <c r="DD38" s="20" t="str">
        <f t="shared" si="239"/>
        <v xml:space="preserve"> </v>
      </c>
      <c r="DE38" s="20" t="str">
        <f t="shared" si="147"/>
        <v xml:space="preserve"> </v>
      </c>
      <c r="DF38" s="24"/>
      <c r="DG38" s="24"/>
      <c r="DH38" s="24"/>
      <c r="DI38" s="20" t="str">
        <f t="shared" si="240"/>
        <v xml:space="preserve"> </v>
      </c>
      <c r="DJ38" s="20" t="str">
        <f t="shared" si="148"/>
        <v xml:space="preserve"> </v>
      </c>
      <c r="DK38" s="24">
        <v>501.34</v>
      </c>
      <c r="DL38" s="24"/>
      <c r="DM38" s="20"/>
      <c r="DN38" s="24"/>
      <c r="DO38" s="24"/>
      <c r="DP38" s="24"/>
      <c r="DQ38" s="20" t="str">
        <f t="shared" si="242"/>
        <v xml:space="preserve"> </v>
      </c>
      <c r="DR38" s="20" t="str">
        <f t="shared" si="150"/>
        <v xml:space="preserve"> </v>
      </c>
      <c r="DS38" s="44"/>
      <c r="DT38" s="44"/>
      <c r="DU38" s="24"/>
      <c r="DV38" s="20" t="str">
        <f t="shared" si="120"/>
        <v xml:space="preserve"> </v>
      </c>
      <c r="DW38" s="20" t="str">
        <f t="shared" si="204"/>
        <v xml:space="preserve"> </v>
      </c>
    </row>
    <row r="39" spans="1:127" s="23" customFormat="1" ht="15.75" customHeight="1" outlineLevel="1" x14ac:dyDescent="0.25">
      <c r="A39" s="13">
        <v>30</v>
      </c>
      <c r="B39" s="6" t="s">
        <v>4</v>
      </c>
      <c r="C39" s="19">
        <f t="shared" si="207"/>
        <v>1154900</v>
      </c>
      <c r="D39" s="48">
        <v>1154900</v>
      </c>
      <c r="E39" s="19">
        <f t="shared" si="208"/>
        <v>1181787.8999999999</v>
      </c>
      <c r="F39" s="48">
        <v>1181787.8999999999</v>
      </c>
      <c r="G39" s="19">
        <f t="shared" si="209"/>
        <v>1310699.71</v>
      </c>
      <c r="H39" s="20">
        <f t="shared" si="228"/>
        <v>1.0232815828210233</v>
      </c>
      <c r="I39" s="20">
        <f t="shared" si="122"/>
        <v>0.90164657166209328</v>
      </c>
      <c r="J39" s="12">
        <f t="shared" si="217"/>
        <v>703200</v>
      </c>
      <c r="K39" s="17">
        <f t="shared" si="218"/>
        <v>734782.53</v>
      </c>
      <c r="L39" s="12">
        <f t="shared" si="224"/>
        <v>662285.43000000005</v>
      </c>
      <c r="M39" s="20">
        <f t="shared" si="210"/>
        <v>1.044912585324232</v>
      </c>
      <c r="N39" s="20">
        <f t="shared" si="211"/>
        <v>1.1094650383596691</v>
      </c>
      <c r="O39" s="24">
        <v>166000</v>
      </c>
      <c r="P39" s="24">
        <v>177846.32</v>
      </c>
      <c r="Q39" s="24">
        <v>139534.49</v>
      </c>
      <c r="R39" s="20">
        <f t="shared" si="229"/>
        <v>1.071363373493976</v>
      </c>
      <c r="S39" s="20">
        <f t="shared" si="125"/>
        <v>1.2745688897418841</v>
      </c>
      <c r="T39" s="24"/>
      <c r="U39" s="24"/>
      <c r="V39" s="24"/>
      <c r="W39" s="20" t="str">
        <f t="shared" si="230"/>
        <v xml:space="preserve"> </v>
      </c>
      <c r="X39" s="20" t="str">
        <f t="shared" si="212"/>
        <v xml:space="preserve"> </v>
      </c>
      <c r="Y39" s="24"/>
      <c r="Z39" s="24"/>
      <c r="AA39" s="24"/>
      <c r="AB39" s="20" t="str">
        <f t="shared" si="231"/>
        <v xml:space="preserve"> </v>
      </c>
      <c r="AC39" s="20" t="str">
        <f t="shared" si="127"/>
        <v xml:space="preserve"> </v>
      </c>
      <c r="AD39" s="24">
        <v>86000</v>
      </c>
      <c r="AE39" s="24">
        <v>67783.02</v>
      </c>
      <c r="AF39" s="24">
        <v>67234.149999999994</v>
      </c>
      <c r="AG39" s="20">
        <f t="shared" si="232"/>
        <v>0.78817465116279073</v>
      </c>
      <c r="AH39" s="20">
        <f t="shared" si="128"/>
        <v>1.0081635597386152</v>
      </c>
      <c r="AI39" s="24">
        <v>450000</v>
      </c>
      <c r="AJ39" s="24">
        <v>488003.19</v>
      </c>
      <c r="AK39" s="24">
        <v>453266.79</v>
      </c>
      <c r="AL39" s="20">
        <f t="shared" si="233"/>
        <v>1.0844515333333333</v>
      </c>
      <c r="AM39" s="20">
        <f t="shared" si="129"/>
        <v>1.0766356608654255</v>
      </c>
      <c r="AN39" s="24">
        <v>1200</v>
      </c>
      <c r="AO39" s="24">
        <v>1150</v>
      </c>
      <c r="AP39" s="24">
        <v>2250</v>
      </c>
      <c r="AQ39" s="20">
        <f t="shared" si="182"/>
        <v>0.95833333333333337</v>
      </c>
      <c r="AR39" s="20">
        <f t="shared" si="130"/>
        <v>0.51111111111111107</v>
      </c>
      <c r="AS39" s="7">
        <f t="shared" si="219"/>
        <v>451700</v>
      </c>
      <c r="AT39" s="7">
        <f t="shared" si="220"/>
        <v>447005.37</v>
      </c>
      <c r="AU39" s="7">
        <f t="shared" si="225"/>
        <v>648414.28</v>
      </c>
      <c r="AV39" s="20">
        <f t="shared" si="234"/>
        <v>0.98960675226920525</v>
      </c>
      <c r="AW39" s="20">
        <f t="shared" si="131"/>
        <v>0.68938236523723684</v>
      </c>
      <c r="AX39" s="24"/>
      <c r="AY39" s="24"/>
      <c r="AZ39" s="24"/>
      <c r="BA39" s="20" t="str">
        <f t="shared" si="235"/>
        <v xml:space="preserve"> </v>
      </c>
      <c r="BB39" s="20" t="str">
        <f t="shared" si="132"/>
        <v xml:space="preserve"> </v>
      </c>
      <c r="BC39" s="24"/>
      <c r="BD39" s="24"/>
      <c r="BE39" s="24"/>
      <c r="BF39" s="20" t="str">
        <f t="shared" si="133"/>
        <v xml:space="preserve"> </v>
      </c>
      <c r="BG39" s="20" t="str">
        <f t="shared" si="134"/>
        <v xml:space="preserve"> </v>
      </c>
      <c r="BH39" s="24"/>
      <c r="BI39" s="24"/>
      <c r="BJ39" s="24"/>
      <c r="BK39" s="20" t="str">
        <f t="shared" si="236"/>
        <v xml:space="preserve"> </v>
      </c>
      <c r="BL39" s="20" t="str">
        <f t="shared" si="135"/>
        <v xml:space="preserve"> </v>
      </c>
      <c r="BM39" s="24">
        <v>21700</v>
      </c>
      <c r="BN39" s="24">
        <v>21764</v>
      </c>
      <c r="BO39" s="24">
        <v>14652</v>
      </c>
      <c r="BP39" s="20">
        <f>IF(BN39&lt;=0," ",IF(BM39&lt;=0," ",IF(BN39/BM39*100&gt;200,"СВ.200",BN39/BM39)))</f>
        <v>1.0029493087557604</v>
      </c>
      <c r="BQ39" s="20">
        <f t="shared" si="136"/>
        <v>1.4853944853944854</v>
      </c>
      <c r="BR39" s="24">
        <v>220000</v>
      </c>
      <c r="BS39" s="24">
        <v>216730.87</v>
      </c>
      <c r="BT39" s="24">
        <v>182028.9</v>
      </c>
      <c r="BU39" s="20">
        <f t="shared" si="237"/>
        <v>0.98514031818181813</v>
      </c>
      <c r="BV39" s="20">
        <f t="shared" si="169"/>
        <v>1.1906398928961281</v>
      </c>
      <c r="BW39" s="24">
        <v>210000</v>
      </c>
      <c r="BX39" s="24">
        <v>208510.5</v>
      </c>
      <c r="BY39" s="24">
        <v>227633.38</v>
      </c>
      <c r="BZ39" s="20">
        <f t="shared" si="238"/>
        <v>0.99290714285714288</v>
      </c>
      <c r="CA39" s="20">
        <f t="shared" si="138"/>
        <v>0.91599263693224608</v>
      </c>
      <c r="CB39" s="24"/>
      <c r="CC39" s="24"/>
      <c r="CD39" s="24">
        <v>153720</v>
      </c>
      <c r="CE39" s="20" t="str">
        <f t="shared" si="179"/>
        <v xml:space="preserve"> </v>
      </c>
      <c r="CF39" s="20">
        <f t="shared" si="139"/>
        <v>0</v>
      </c>
      <c r="CG39" s="19">
        <f t="shared" si="221"/>
        <v>0</v>
      </c>
      <c r="CH39" s="19">
        <f t="shared" si="222"/>
        <v>0</v>
      </c>
      <c r="CI39" s="19">
        <f t="shared" si="223"/>
        <v>70380</v>
      </c>
      <c r="CJ39" s="26" t="str">
        <f t="shared" si="140"/>
        <v xml:space="preserve"> </v>
      </c>
      <c r="CK39" s="20">
        <f t="shared" si="156"/>
        <v>0</v>
      </c>
      <c r="CL39" s="24"/>
      <c r="CM39" s="24"/>
      <c r="CN39" s="24"/>
      <c r="CO39" s="20" t="str">
        <f t="shared" si="141"/>
        <v xml:space="preserve"> </v>
      </c>
      <c r="CP39" s="20" t="str">
        <f t="shared" si="142"/>
        <v xml:space="preserve"> </v>
      </c>
      <c r="CQ39" s="24"/>
      <c r="CR39" s="24"/>
      <c r="CS39" s="24">
        <v>70380</v>
      </c>
      <c r="CT39" s="20" t="str">
        <f t="shared" si="143"/>
        <v xml:space="preserve"> </v>
      </c>
      <c r="CU39" s="20">
        <f t="shared" si="144"/>
        <v>0</v>
      </c>
      <c r="CV39" s="24"/>
      <c r="CW39" s="24"/>
      <c r="CX39" s="24"/>
      <c r="CY39" s="20" t="str">
        <f t="shared" si="145"/>
        <v xml:space="preserve"> </v>
      </c>
      <c r="CZ39" s="20" t="str">
        <f t="shared" si="146"/>
        <v xml:space="preserve"> </v>
      </c>
      <c r="DA39" s="24"/>
      <c r="DB39" s="24"/>
      <c r="DC39" s="24"/>
      <c r="DD39" s="20" t="str">
        <f t="shared" si="239"/>
        <v xml:space="preserve"> </v>
      </c>
      <c r="DE39" s="20" t="str">
        <f t="shared" si="147"/>
        <v xml:space="preserve"> </v>
      </c>
      <c r="DF39" s="24"/>
      <c r="DG39" s="24"/>
      <c r="DH39" s="24"/>
      <c r="DI39" s="20" t="str">
        <f t="shared" si="240"/>
        <v xml:space="preserve"> </v>
      </c>
      <c r="DJ39" s="20" t="str">
        <f t="shared" si="148"/>
        <v xml:space="preserve"> </v>
      </c>
      <c r="DK39" s="24"/>
      <c r="DL39" s="24"/>
      <c r="DM39" s="20"/>
      <c r="DN39" s="24"/>
      <c r="DO39" s="24"/>
      <c r="DP39" s="24"/>
      <c r="DQ39" s="20" t="str">
        <f t="shared" si="242"/>
        <v xml:space="preserve"> </v>
      </c>
      <c r="DR39" s="20" t="str">
        <f t="shared" si="150"/>
        <v xml:space="preserve"> </v>
      </c>
      <c r="DS39" s="44"/>
      <c r="DT39" s="44"/>
      <c r="DU39" s="24"/>
      <c r="DV39" s="20" t="str">
        <f t="shared" si="120"/>
        <v xml:space="preserve"> </v>
      </c>
      <c r="DW39" s="20" t="str">
        <f t="shared" si="204"/>
        <v xml:space="preserve"> </v>
      </c>
    </row>
    <row r="40" spans="1:127" s="23" customFormat="1" ht="16.5" customHeight="1" outlineLevel="1" x14ac:dyDescent="0.25">
      <c r="A40" s="13">
        <v>31</v>
      </c>
      <c r="B40" s="6" t="s">
        <v>98</v>
      </c>
      <c r="C40" s="19">
        <f t="shared" si="207"/>
        <v>2224150</v>
      </c>
      <c r="D40" s="48">
        <v>2224150</v>
      </c>
      <c r="E40" s="19">
        <f t="shared" si="208"/>
        <v>2233979.0999999996</v>
      </c>
      <c r="F40" s="48">
        <v>2233979.1</v>
      </c>
      <c r="G40" s="19">
        <f t="shared" si="209"/>
        <v>2123853.88</v>
      </c>
      <c r="H40" s="20">
        <f t="shared" si="228"/>
        <v>1.00441926129083</v>
      </c>
      <c r="I40" s="20">
        <f t="shared" si="122"/>
        <v>1.051851599131669</v>
      </c>
      <c r="J40" s="12">
        <f t="shared" si="217"/>
        <v>1974150</v>
      </c>
      <c r="K40" s="17">
        <f t="shared" si="218"/>
        <v>1969896.5999999999</v>
      </c>
      <c r="L40" s="12">
        <f t="shared" si="224"/>
        <v>1920886.23</v>
      </c>
      <c r="M40" s="20">
        <f t="shared" si="210"/>
        <v>0.99784545247321621</v>
      </c>
      <c r="N40" s="20">
        <f t="shared" si="211"/>
        <v>1.0255144574595654</v>
      </c>
      <c r="O40" s="24">
        <v>804150</v>
      </c>
      <c r="P40" s="24">
        <v>795511.09</v>
      </c>
      <c r="Q40" s="24">
        <v>739030.7</v>
      </c>
      <c r="R40" s="20">
        <f t="shared" si="229"/>
        <v>0.98925709133868056</v>
      </c>
      <c r="S40" s="20">
        <f t="shared" si="125"/>
        <v>1.0764249577182654</v>
      </c>
      <c r="T40" s="24"/>
      <c r="U40" s="24"/>
      <c r="V40" s="24"/>
      <c r="W40" s="20" t="str">
        <f t="shared" si="230"/>
        <v xml:space="preserve"> </v>
      </c>
      <c r="X40" s="20" t="str">
        <f t="shared" si="212"/>
        <v xml:space="preserve"> </v>
      </c>
      <c r="Y40" s="24"/>
      <c r="Z40" s="24">
        <v>211.09</v>
      </c>
      <c r="AA40" s="24">
        <v>1869</v>
      </c>
      <c r="AB40" s="20" t="str">
        <f t="shared" si="231"/>
        <v xml:space="preserve"> </v>
      </c>
      <c r="AC40" s="20">
        <f t="shared" si="127"/>
        <v>0.11294275013376137</v>
      </c>
      <c r="AD40" s="24">
        <v>190000</v>
      </c>
      <c r="AE40" s="24">
        <v>185202.42</v>
      </c>
      <c r="AF40" s="24">
        <v>210667.51</v>
      </c>
      <c r="AG40" s="20">
        <f t="shared" si="232"/>
        <v>0.97474957894736847</v>
      </c>
      <c r="AH40" s="20">
        <f t="shared" si="128"/>
        <v>0.87912189212280534</v>
      </c>
      <c r="AI40" s="24">
        <v>980000</v>
      </c>
      <c r="AJ40" s="24">
        <v>988972</v>
      </c>
      <c r="AK40" s="24">
        <v>969319.02</v>
      </c>
      <c r="AL40" s="20">
        <f t="shared" si="233"/>
        <v>1.0091551020408163</v>
      </c>
      <c r="AM40" s="20">
        <f>IF(AK40&lt;=0," ",IF(AJ40/AK40*100&gt;200,"св.200",AJ40/AK40))</f>
        <v>1.0202750380364969</v>
      </c>
      <c r="AN40" s="24"/>
      <c r="AO40" s="24"/>
      <c r="AP40" s="24"/>
      <c r="AQ40" s="20" t="str">
        <f t="shared" si="182"/>
        <v xml:space="preserve"> </v>
      </c>
      <c r="AR40" s="20" t="str">
        <f t="shared" si="130"/>
        <v xml:space="preserve"> </v>
      </c>
      <c r="AS40" s="7">
        <f t="shared" si="219"/>
        <v>250000</v>
      </c>
      <c r="AT40" s="7">
        <f t="shared" si="220"/>
        <v>264082.5</v>
      </c>
      <c r="AU40" s="7">
        <f t="shared" si="225"/>
        <v>202967.65</v>
      </c>
      <c r="AV40" s="20">
        <f t="shared" si="234"/>
        <v>1.05633</v>
      </c>
      <c r="AW40" s="20">
        <f t="shared" si="131"/>
        <v>1.3011063585748763</v>
      </c>
      <c r="AX40" s="24"/>
      <c r="AY40" s="24"/>
      <c r="AZ40" s="24"/>
      <c r="BA40" s="20" t="str">
        <f t="shared" si="235"/>
        <v xml:space="preserve"> </v>
      </c>
      <c r="BB40" s="20" t="str">
        <f t="shared" si="132"/>
        <v xml:space="preserve"> </v>
      </c>
      <c r="BC40" s="24"/>
      <c r="BD40" s="24"/>
      <c r="BE40" s="24"/>
      <c r="BF40" s="20" t="str">
        <f t="shared" si="133"/>
        <v xml:space="preserve"> </v>
      </c>
      <c r="BG40" s="20" t="str">
        <f t="shared" si="134"/>
        <v xml:space="preserve"> </v>
      </c>
      <c r="BH40" s="24"/>
      <c r="BI40" s="24"/>
      <c r="BJ40" s="24"/>
      <c r="BK40" s="20" t="str">
        <f t="shared" si="236"/>
        <v xml:space="preserve"> </v>
      </c>
      <c r="BL40" s="20" t="str">
        <f t="shared" si="135"/>
        <v xml:space="preserve"> </v>
      </c>
      <c r="BM40" s="24"/>
      <c r="BN40" s="24"/>
      <c r="BO40" s="24"/>
      <c r="BP40" s="20" t="str">
        <f t="shared" si="178"/>
        <v xml:space="preserve"> </v>
      </c>
      <c r="BQ40" s="20" t="str">
        <f t="shared" si="136"/>
        <v xml:space="preserve"> </v>
      </c>
      <c r="BR40" s="24">
        <v>250000</v>
      </c>
      <c r="BS40" s="24">
        <v>263239.03999999998</v>
      </c>
      <c r="BT40" s="24">
        <v>202967.65</v>
      </c>
      <c r="BU40" s="20">
        <f t="shared" si="237"/>
        <v>1.0529561599999999</v>
      </c>
      <c r="BV40" s="20">
        <f t="shared" si="169"/>
        <v>1.2969507209646463</v>
      </c>
      <c r="BW40" s="24"/>
      <c r="BX40" s="24"/>
      <c r="BY40" s="24"/>
      <c r="BZ40" s="20" t="str">
        <f t="shared" si="238"/>
        <v xml:space="preserve"> </v>
      </c>
      <c r="CA40" s="20" t="str">
        <f t="shared" si="138"/>
        <v xml:space="preserve"> </v>
      </c>
      <c r="CB40" s="24"/>
      <c r="CC40" s="24"/>
      <c r="CD40" s="24"/>
      <c r="CE40" s="20" t="str">
        <f t="shared" si="179"/>
        <v xml:space="preserve"> </v>
      </c>
      <c r="CF40" s="20" t="str">
        <f t="shared" si="139"/>
        <v xml:space="preserve"> </v>
      </c>
      <c r="CG40" s="19">
        <f t="shared" si="221"/>
        <v>0</v>
      </c>
      <c r="CH40" s="19">
        <f t="shared" si="222"/>
        <v>0</v>
      </c>
      <c r="CI40" s="19">
        <f t="shared" si="223"/>
        <v>0</v>
      </c>
      <c r="CJ40" s="26" t="str">
        <f t="shared" si="140"/>
        <v xml:space="preserve"> </v>
      </c>
      <c r="CK40" s="20" t="str">
        <f t="shared" si="156"/>
        <v xml:space="preserve"> </v>
      </c>
      <c r="CL40" s="24"/>
      <c r="CM40" s="24"/>
      <c r="CN40" s="24"/>
      <c r="CO40" s="20" t="str">
        <f t="shared" si="141"/>
        <v xml:space="preserve"> </v>
      </c>
      <c r="CP40" s="20" t="str">
        <f t="shared" si="142"/>
        <v xml:space="preserve"> </v>
      </c>
      <c r="CQ40" s="24"/>
      <c r="CR40" s="24"/>
      <c r="CS40" s="24"/>
      <c r="CT40" s="20" t="str">
        <f t="shared" si="143"/>
        <v xml:space="preserve"> </v>
      </c>
      <c r="CU40" s="20" t="str">
        <f t="shared" si="144"/>
        <v xml:space="preserve"> </v>
      </c>
      <c r="CV40" s="24"/>
      <c r="CW40" s="24"/>
      <c r="CX40" s="24"/>
      <c r="CY40" s="20" t="str">
        <f t="shared" si="145"/>
        <v xml:space="preserve"> </v>
      </c>
      <c r="CZ40" s="20" t="str">
        <f t="shared" si="146"/>
        <v xml:space="preserve"> </v>
      </c>
      <c r="DA40" s="24"/>
      <c r="DB40" s="24"/>
      <c r="DC40" s="24"/>
      <c r="DD40" s="20" t="str">
        <f t="shared" si="239"/>
        <v xml:space="preserve"> </v>
      </c>
      <c r="DE40" s="20" t="str">
        <f t="shared" si="147"/>
        <v xml:space="preserve"> </v>
      </c>
      <c r="DF40" s="24"/>
      <c r="DG40" s="24"/>
      <c r="DH40" s="24"/>
      <c r="DI40" s="20" t="str">
        <f t="shared" si="240"/>
        <v xml:space="preserve"> </v>
      </c>
      <c r="DJ40" s="20" t="str">
        <f t="shared" si="148"/>
        <v xml:space="preserve"> </v>
      </c>
      <c r="DK40" s="24">
        <v>843.46</v>
      </c>
      <c r="DL40" s="24"/>
      <c r="DM40" s="20"/>
      <c r="DN40" s="24"/>
      <c r="DO40" s="24"/>
      <c r="DP40" s="24"/>
      <c r="DQ40" s="20" t="str">
        <f t="shared" si="242"/>
        <v xml:space="preserve"> </v>
      </c>
      <c r="DR40" s="20" t="str">
        <f t="shared" si="150"/>
        <v xml:space="preserve"> </v>
      </c>
      <c r="DS40" s="44"/>
      <c r="DT40" s="44"/>
      <c r="DU40" s="24"/>
      <c r="DV40" s="20" t="str">
        <f t="shared" si="120"/>
        <v xml:space="preserve"> </v>
      </c>
      <c r="DW40" s="20" t="str">
        <f t="shared" si="204"/>
        <v xml:space="preserve"> </v>
      </c>
    </row>
    <row r="41" spans="1:127" s="83" customFormat="1" ht="15.75" x14ac:dyDescent="0.2">
      <c r="A41" s="87"/>
      <c r="B41" s="77" t="s">
        <v>140</v>
      </c>
      <c r="C41" s="84">
        <f>SUM(C42:C46)</f>
        <v>24294298.140000001</v>
      </c>
      <c r="D41" s="85"/>
      <c r="E41" s="84">
        <f>SUM(E42:E46)</f>
        <v>25095628.539999995</v>
      </c>
      <c r="F41" s="85"/>
      <c r="G41" s="84">
        <f>SUM(G42:G46)</f>
        <v>23684232.100000001</v>
      </c>
      <c r="H41" s="80">
        <f t="shared" si="228"/>
        <v>1.0329842992533553</v>
      </c>
      <c r="I41" s="80">
        <f t="shared" si="122"/>
        <v>1.0595922398514239</v>
      </c>
      <c r="J41" s="78">
        <f t="shared" ref="J41" si="243">SUM(J42:J46)</f>
        <v>22790321.939999998</v>
      </c>
      <c r="K41" s="88">
        <f>SUM(K42:K46)</f>
        <v>23644047.169999998</v>
      </c>
      <c r="L41" s="78">
        <f t="shared" ref="L41" si="244">SUM(L42:L46)</f>
        <v>22823161.879999999</v>
      </c>
      <c r="M41" s="80">
        <f t="shared" ref="M41:M63" si="245">IF(K41&lt;=0," ",IF(K41/J41*100&gt;200,"СВ.200",K41/J41))</f>
        <v>1.0374599899135957</v>
      </c>
      <c r="N41" s="80">
        <f t="shared" si="124"/>
        <v>1.0359672027178384</v>
      </c>
      <c r="O41" s="78">
        <f>SUM(O42:O46)</f>
        <v>15920375.810000001</v>
      </c>
      <c r="P41" s="78">
        <f>SUM(P42:P46)</f>
        <v>16387953.130000001</v>
      </c>
      <c r="Q41" s="78">
        <f>SUM(Q42:Q46)</f>
        <v>16200866.91</v>
      </c>
      <c r="R41" s="80">
        <f t="shared" si="229"/>
        <v>1.0293697413666769</v>
      </c>
      <c r="S41" s="80">
        <f t="shared" si="125"/>
        <v>1.011547914135664</v>
      </c>
      <c r="T41" s="78">
        <f>SUM(T42:T46)</f>
        <v>1423527</v>
      </c>
      <c r="U41" s="78">
        <f>SUM(U42:U46)</f>
        <v>1412724.43</v>
      </c>
      <c r="V41" s="78">
        <f>SUM(V42:V46)</f>
        <v>1171776.96</v>
      </c>
      <c r="W41" s="80">
        <f t="shared" si="230"/>
        <v>0.99241140491188429</v>
      </c>
      <c r="X41" s="80">
        <f t="shared" si="126"/>
        <v>1.2056257105447781</v>
      </c>
      <c r="Y41" s="78">
        <f>SUM(Y42:Y46)</f>
        <v>437547.3</v>
      </c>
      <c r="Z41" s="78">
        <f>SUM(Z42:Z46)</f>
        <v>436170.94999999995</v>
      </c>
      <c r="AA41" s="78">
        <f>SUM(AA42:AA46)</f>
        <v>392318.71999999997</v>
      </c>
      <c r="AB41" s="80">
        <f t="shared" si="231"/>
        <v>0.99685439722745395</v>
      </c>
      <c r="AC41" s="80">
        <f t="shared" si="127"/>
        <v>1.1117770520866299</v>
      </c>
      <c r="AD41" s="78">
        <f>SUM(AD42:AD46)</f>
        <v>600153.47</v>
      </c>
      <c r="AE41" s="78">
        <f>SUM(AE42:AE46)</f>
        <v>721268.78</v>
      </c>
      <c r="AF41" s="78">
        <f>SUM(AF42:AF46)</f>
        <v>641226.88</v>
      </c>
      <c r="AG41" s="80">
        <f t="shared" si="232"/>
        <v>1.2018072310737453</v>
      </c>
      <c r="AH41" s="80">
        <f t="shared" si="128"/>
        <v>1.1248261769687509</v>
      </c>
      <c r="AI41" s="78">
        <f>SUM(AI42:AI46)</f>
        <v>4331149.53</v>
      </c>
      <c r="AJ41" s="78">
        <f>SUM(AJ42:AJ46)</f>
        <v>4608461.05</v>
      </c>
      <c r="AK41" s="78">
        <f>SUM(AK42:AK46)</f>
        <v>4337950.17</v>
      </c>
      <c r="AL41" s="80">
        <f t="shared" si="233"/>
        <v>1.0640272329734133</v>
      </c>
      <c r="AM41" s="80">
        <f t="shared" si="129"/>
        <v>1.0623591487681843</v>
      </c>
      <c r="AN41" s="78">
        <f>SUM(AN42:AN46)</f>
        <v>8200</v>
      </c>
      <c r="AO41" s="78">
        <f>SUM(AO42:AO46)</f>
        <v>8100</v>
      </c>
      <c r="AP41" s="78">
        <f>SUM(AP42:AP46)</f>
        <v>9310</v>
      </c>
      <c r="AQ41" s="80">
        <f t="shared" si="182"/>
        <v>0.98780487804878048</v>
      </c>
      <c r="AR41" s="80">
        <f t="shared" si="130"/>
        <v>0.87003222341568209</v>
      </c>
      <c r="AS41" s="78">
        <f>SUM(AS42:AS46)</f>
        <v>1503976.2</v>
      </c>
      <c r="AT41" s="78">
        <f t="shared" ref="AT41:AU41" si="246">SUM(AT42:AT46)</f>
        <v>1451581.37</v>
      </c>
      <c r="AU41" s="78">
        <f t="shared" si="246"/>
        <v>861070.22</v>
      </c>
      <c r="AV41" s="80">
        <f t="shared" si="234"/>
        <v>0.96516246068255607</v>
      </c>
      <c r="AW41" s="80">
        <f t="shared" si="131"/>
        <v>1.6857874494835046</v>
      </c>
      <c r="AX41" s="78">
        <f>SUM(AX42:AX46)</f>
        <v>410000</v>
      </c>
      <c r="AY41" s="78">
        <f>SUM(AY42:AY46)</f>
        <v>354902.26</v>
      </c>
      <c r="AZ41" s="78">
        <f>SUM(AZ42:AZ46)</f>
        <v>334079.69</v>
      </c>
      <c r="BA41" s="80">
        <f t="shared" si="235"/>
        <v>0.86561526829268298</v>
      </c>
      <c r="BB41" s="80">
        <f t="shared" si="132"/>
        <v>1.0623281529026802</v>
      </c>
      <c r="BC41" s="78">
        <f>SUM(BC42:BC46)</f>
        <v>0</v>
      </c>
      <c r="BD41" s="78">
        <f>SUM(BD42:BD46)</f>
        <v>0</v>
      </c>
      <c r="BE41" s="78">
        <f>SUM(BE42:BE46)</f>
        <v>0</v>
      </c>
      <c r="BF41" s="80" t="str">
        <f t="shared" si="133"/>
        <v xml:space="preserve"> </v>
      </c>
      <c r="BG41" s="80" t="str">
        <f t="shared" si="134"/>
        <v xml:space="preserve"> </v>
      </c>
      <c r="BH41" s="78">
        <f>SUM(BH42:BH46)</f>
        <v>290000</v>
      </c>
      <c r="BI41" s="78">
        <f>SUM(BI42:BI46)</f>
        <v>279669.87</v>
      </c>
      <c r="BJ41" s="78">
        <f>SUM(BJ42:BJ46)</f>
        <v>256968.61000000002</v>
      </c>
      <c r="BK41" s="80">
        <f t="shared" si="236"/>
        <v>0.9643788620689655</v>
      </c>
      <c r="BL41" s="80">
        <f t="shared" si="135"/>
        <v>1.088342541137612</v>
      </c>
      <c r="BM41" s="78">
        <f>SUM(BM42:BM46)</f>
        <v>0</v>
      </c>
      <c r="BN41" s="78">
        <f>SUM(BN42:BN46)</f>
        <v>0</v>
      </c>
      <c r="BO41" s="78">
        <f>SUM(BO42:BO46)</f>
        <v>0</v>
      </c>
      <c r="BP41" s="80" t="str">
        <f t="shared" si="178"/>
        <v xml:space="preserve"> </v>
      </c>
      <c r="BQ41" s="80" t="str">
        <f t="shared" si="136"/>
        <v xml:space="preserve"> </v>
      </c>
      <c r="BR41" s="78">
        <f>SUM(BR42:BR46)</f>
        <v>0</v>
      </c>
      <c r="BS41" s="78">
        <f>SUM(BS42:BS46)</f>
        <v>0</v>
      </c>
      <c r="BT41" s="78">
        <f>SUM(BT42:BT46)</f>
        <v>0</v>
      </c>
      <c r="BU41" s="80" t="str">
        <f t="shared" si="237"/>
        <v xml:space="preserve"> </v>
      </c>
      <c r="BV41" s="80" t="str">
        <f t="shared" si="169"/>
        <v xml:space="preserve"> </v>
      </c>
      <c r="BW41" s="78">
        <f>SUM(BW42:BW46)</f>
        <v>123689.92</v>
      </c>
      <c r="BX41" s="78">
        <f>SUM(BX42:BX46)</f>
        <v>129259.38</v>
      </c>
      <c r="BY41" s="78">
        <f>SUM(BY42:BY46)</f>
        <v>233687.47</v>
      </c>
      <c r="BZ41" s="80">
        <f t="shared" si="238"/>
        <v>1.0450275980451762</v>
      </c>
      <c r="CA41" s="80">
        <f t="shared" si="138"/>
        <v>0.55312927132978074</v>
      </c>
      <c r="CB41" s="78">
        <f>SUM(CB42:CB46)</f>
        <v>145143.75</v>
      </c>
      <c r="CC41" s="78">
        <f>SUM(CC42:CC46)</f>
        <v>145143.75</v>
      </c>
      <c r="CD41" s="78">
        <f>SUM(CD42:CD46)</f>
        <v>0</v>
      </c>
      <c r="CE41" s="80">
        <f t="shared" si="179"/>
        <v>1</v>
      </c>
      <c r="CF41" s="80" t="str">
        <f t="shared" si="139"/>
        <v xml:space="preserve"> </v>
      </c>
      <c r="CG41" s="84">
        <f>SUM(CG42:CG46)</f>
        <v>157833</v>
      </c>
      <c r="CH41" s="84">
        <f>SUM(CH42:CH46)</f>
        <v>165296.57999999999</v>
      </c>
      <c r="CI41" s="84">
        <f>SUM(CI42:CI46)</f>
        <v>36334.449999999997</v>
      </c>
      <c r="CJ41" s="80">
        <f t="shared" si="140"/>
        <v>1.0472878295413506</v>
      </c>
      <c r="CK41" s="80" t="str">
        <f t="shared" si="156"/>
        <v>св.200</v>
      </c>
      <c r="CL41" s="78">
        <f>SUM(CL42:CL46)</f>
        <v>157833</v>
      </c>
      <c r="CM41" s="78">
        <f>SUM(CM42:CM46)</f>
        <v>165296.57999999999</v>
      </c>
      <c r="CN41" s="78">
        <f>SUM(CN42:CN46)</f>
        <v>36334.449999999997</v>
      </c>
      <c r="CO41" s="80">
        <f t="shared" si="141"/>
        <v>1.0472878295413506</v>
      </c>
      <c r="CP41" s="80" t="str">
        <f t="shared" si="142"/>
        <v>св.200</v>
      </c>
      <c r="CQ41" s="78">
        <f>SUM(CQ42:CQ46)</f>
        <v>0</v>
      </c>
      <c r="CR41" s="78">
        <f>SUM(CR42:CR46)</f>
        <v>0</v>
      </c>
      <c r="CS41" s="78">
        <f>SUM(CS42:CS46)</f>
        <v>0</v>
      </c>
      <c r="CT41" s="80" t="str">
        <f t="shared" si="143"/>
        <v xml:space="preserve"> </v>
      </c>
      <c r="CU41" s="80" t="str">
        <f t="shared" si="144"/>
        <v xml:space="preserve"> </v>
      </c>
      <c r="CV41" s="78">
        <f>SUM(CV42:CV46)</f>
        <v>0</v>
      </c>
      <c r="CW41" s="78">
        <f>SUM(CW42:CW46)</f>
        <v>0</v>
      </c>
      <c r="CX41" s="78">
        <f>SUM(CX42:CX46)</f>
        <v>0</v>
      </c>
      <c r="CY41" s="82" t="str">
        <f t="shared" si="145"/>
        <v xml:space="preserve"> </v>
      </c>
      <c r="CZ41" s="82" t="str">
        <f t="shared" si="146"/>
        <v xml:space="preserve"> </v>
      </c>
      <c r="DA41" s="78">
        <f>SUM(DA42:DA46)</f>
        <v>0</v>
      </c>
      <c r="DB41" s="78">
        <f>SUM(DB42:DB46)</f>
        <v>0</v>
      </c>
      <c r="DC41" s="78">
        <f>SUM(DC42:DC46)</f>
        <v>0</v>
      </c>
      <c r="DD41" s="80" t="str">
        <f t="shared" si="239"/>
        <v xml:space="preserve"> </v>
      </c>
      <c r="DE41" s="80" t="str">
        <f t="shared" si="147"/>
        <v xml:space="preserve"> </v>
      </c>
      <c r="DF41" s="78">
        <f>SUM(DF42:DF46)</f>
        <v>291622.75</v>
      </c>
      <c r="DG41" s="78">
        <f>SUM(DG42:DG46)</f>
        <v>291622.75</v>
      </c>
      <c r="DH41" s="78">
        <f>SUM(DH42:DH46)</f>
        <v>0</v>
      </c>
      <c r="DI41" s="80">
        <f t="shared" si="240"/>
        <v>1</v>
      </c>
      <c r="DJ41" s="80" t="str">
        <f t="shared" si="148"/>
        <v xml:space="preserve"> </v>
      </c>
      <c r="DK41" s="78">
        <f>SUM(DK42:DK46)</f>
        <v>0</v>
      </c>
      <c r="DL41" s="78">
        <f>SUM(DL42:DL46)</f>
        <v>0</v>
      </c>
      <c r="DM41" s="80" t="str">
        <f t="shared" si="149"/>
        <v xml:space="preserve"> </v>
      </c>
      <c r="DN41" s="78">
        <f>SUM(DN42:DN46)</f>
        <v>0</v>
      </c>
      <c r="DO41" s="78">
        <f>SUM(DO42:DO46)</f>
        <v>0</v>
      </c>
      <c r="DP41" s="78">
        <f>SUM(DP42:DP46)</f>
        <v>0</v>
      </c>
      <c r="DQ41" s="80" t="str">
        <f t="shared" si="242"/>
        <v xml:space="preserve"> </v>
      </c>
      <c r="DR41" s="80" t="str">
        <f t="shared" si="150"/>
        <v xml:space="preserve"> </v>
      </c>
      <c r="DS41" s="78">
        <f>SUM(DS42:DS46)</f>
        <v>85686.78</v>
      </c>
      <c r="DT41" s="78">
        <f>SUM(DT42:DT46)</f>
        <v>85686.78</v>
      </c>
      <c r="DU41" s="78">
        <f>SUM(DU42:DU46)</f>
        <v>0</v>
      </c>
      <c r="DV41" s="80">
        <f t="shared" si="120"/>
        <v>1</v>
      </c>
      <c r="DW41" s="80" t="str">
        <f t="shared" si="204"/>
        <v xml:space="preserve"> </v>
      </c>
    </row>
    <row r="42" spans="1:127" s="14" customFormat="1" ht="15.75" customHeight="1" outlineLevel="1" x14ac:dyDescent="0.25">
      <c r="A42" s="13">
        <f>31+1</f>
        <v>32</v>
      </c>
      <c r="B42" s="6" t="s">
        <v>112</v>
      </c>
      <c r="C42" s="19">
        <f>J42+AS42</f>
        <v>19146302.359999999</v>
      </c>
      <c r="D42" s="48">
        <v>19146302.359999999</v>
      </c>
      <c r="E42" s="19">
        <f>K42+AT42</f>
        <v>19871717.909999996</v>
      </c>
      <c r="F42" s="48">
        <v>19871717.91</v>
      </c>
      <c r="G42" s="19">
        <f t="shared" ref="G42:G46" si="247">L42+AU42</f>
        <v>18569200.740000002</v>
      </c>
      <c r="H42" s="20">
        <f t="shared" si="228"/>
        <v>1.0378880233039418</v>
      </c>
      <c r="I42" s="20">
        <f t="shared" si="122"/>
        <v>1.0701439544026381</v>
      </c>
      <c r="J42" s="12">
        <f>Y42++AI42+O42+AD42+AN42+T42+69368.83</f>
        <v>18102769.829999998</v>
      </c>
      <c r="K42" s="17">
        <f>Z42++AJ42+P42+AE42+AO42+U42+69368.83</f>
        <v>18875088.449999996</v>
      </c>
      <c r="L42" s="12">
        <f>AA42++AK42+Q42+AF42+AP42+V42+69712.24</f>
        <v>17987179.390000001</v>
      </c>
      <c r="M42" s="20">
        <f t="shared" si="245"/>
        <v>1.0426630083270521</v>
      </c>
      <c r="N42" s="20">
        <f t="shared" si="124"/>
        <v>1.049363440523289</v>
      </c>
      <c r="O42" s="24">
        <v>14808874</v>
      </c>
      <c r="P42" s="24">
        <v>15311581.65</v>
      </c>
      <c r="Q42" s="24">
        <v>14878932.220000001</v>
      </c>
      <c r="R42" s="20">
        <f t="shared" si="229"/>
        <v>1.0339463790427281</v>
      </c>
      <c r="S42" s="20">
        <f t="shared" si="125"/>
        <v>1.0290779891730699</v>
      </c>
      <c r="T42" s="24">
        <v>1423527</v>
      </c>
      <c r="U42" s="24">
        <v>1412724.43</v>
      </c>
      <c r="V42" s="24">
        <v>1171776.96</v>
      </c>
      <c r="W42" s="20">
        <f t="shared" si="230"/>
        <v>0.99241140491188429</v>
      </c>
      <c r="X42" s="20">
        <f t="shared" si="126"/>
        <v>1.2056257105447781</v>
      </c>
      <c r="Y42" s="24">
        <v>350000</v>
      </c>
      <c r="Z42" s="24">
        <v>349223.86</v>
      </c>
      <c r="AA42" s="24">
        <v>371090.72</v>
      </c>
      <c r="AB42" s="20">
        <f t="shared" si="231"/>
        <v>0.99778245714285707</v>
      </c>
      <c r="AC42" s="20">
        <f t="shared" si="127"/>
        <v>0.94107408560364969</v>
      </c>
      <c r="AD42" s="24">
        <v>239000</v>
      </c>
      <c r="AE42" s="24">
        <v>333668.31</v>
      </c>
      <c r="AF42" s="24">
        <v>394474.15</v>
      </c>
      <c r="AG42" s="20">
        <f t="shared" si="232"/>
        <v>1.3961017154811715</v>
      </c>
      <c r="AH42" s="20">
        <f t="shared" si="128"/>
        <v>0.84585595786187762</v>
      </c>
      <c r="AI42" s="24">
        <v>1212000</v>
      </c>
      <c r="AJ42" s="24">
        <v>1398521.37</v>
      </c>
      <c r="AK42" s="24">
        <v>1101193.1000000001</v>
      </c>
      <c r="AL42" s="20">
        <f>IF(AJ42&lt;=0," ",IF(AI42&lt;=0," ",IF(AJ42/AI42*100&gt;200,"СВ.200",AJ42/AI42)))</f>
        <v>1.1538955198019802</v>
      </c>
      <c r="AM42" s="20">
        <f t="shared" si="129"/>
        <v>1.2700055694137569</v>
      </c>
      <c r="AN42" s="24"/>
      <c r="AO42" s="24"/>
      <c r="AP42" s="24"/>
      <c r="AQ42" s="20" t="str">
        <f t="shared" si="182"/>
        <v xml:space="preserve"> </v>
      </c>
      <c r="AR42" s="20" t="str">
        <f t="shared" si="130"/>
        <v xml:space="preserve"> </v>
      </c>
      <c r="AS42" s="7">
        <f>AX42+BC42+BH42+BM42+BR42+BW42+CB42+CG42+DA42+DF42+DN42+CV42+DS42</f>
        <v>1043532.53</v>
      </c>
      <c r="AT42" s="7">
        <f>AY42+BD42+BI42+BN42+BS42+BX42+CC42+CH42+DB42+DG42+DO42+CW42+DK42+DT42</f>
        <v>996629.46000000008</v>
      </c>
      <c r="AU42" s="7">
        <f t="shared" ref="AU42" si="248">AZ42+BE42+BJ42+BO42+BT42+BY42+CD42+CI42+DC42+DH42+DP42+CX42+DL42</f>
        <v>582021.35</v>
      </c>
      <c r="AV42" s="20">
        <f t="shared" si="234"/>
        <v>0.95505356215392734</v>
      </c>
      <c r="AW42" s="20">
        <f t="shared" si="131"/>
        <v>1.7123589366610008</v>
      </c>
      <c r="AX42" s="24">
        <v>410000</v>
      </c>
      <c r="AY42" s="24">
        <v>354902.26</v>
      </c>
      <c r="AZ42" s="24">
        <v>334079.69</v>
      </c>
      <c r="BA42" s="20">
        <f t="shared" si="235"/>
        <v>0.86561526829268298</v>
      </c>
      <c r="BB42" s="20">
        <f t="shared" si="132"/>
        <v>1.0623281529026802</v>
      </c>
      <c r="BC42" s="24"/>
      <c r="BD42" s="24"/>
      <c r="BE42" s="24"/>
      <c r="BF42" s="20" t="str">
        <f t="shared" si="133"/>
        <v xml:space="preserve"> </v>
      </c>
      <c r="BG42" s="20" t="str">
        <f t="shared" si="134"/>
        <v xml:space="preserve"> </v>
      </c>
      <c r="BH42" s="24">
        <v>50000</v>
      </c>
      <c r="BI42" s="24">
        <v>44881.63</v>
      </c>
      <c r="BJ42" s="24">
        <v>42797.37</v>
      </c>
      <c r="BK42" s="20">
        <f t="shared" si="236"/>
        <v>0.8976326</v>
      </c>
      <c r="BL42" s="20">
        <f>IF(BI42=0," ",IF(BI42/BJ42*100&gt;200,"св.200",BI42/BJ42))</f>
        <v>1.0487006561384495</v>
      </c>
      <c r="BM42" s="24"/>
      <c r="BN42" s="24"/>
      <c r="BO42" s="24"/>
      <c r="BP42" s="20"/>
      <c r="BQ42" s="20" t="str">
        <f t="shared" si="136"/>
        <v xml:space="preserve"> </v>
      </c>
      <c r="BR42" s="24"/>
      <c r="BS42" s="24"/>
      <c r="BT42" s="24"/>
      <c r="BU42" s="20" t="str">
        <f t="shared" si="237"/>
        <v xml:space="preserve"> </v>
      </c>
      <c r="BV42" s="20" t="str">
        <f t="shared" si="169"/>
        <v xml:space="preserve"> </v>
      </c>
      <c r="BW42" s="24">
        <v>82390</v>
      </c>
      <c r="BX42" s="24">
        <v>88239.46</v>
      </c>
      <c r="BY42" s="24">
        <v>168809.84</v>
      </c>
      <c r="BZ42" s="20">
        <f t="shared" si="238"/>
        <v>1.0709972083990775</v>
      </c>
      <c r="CA42" s="20">
        <f t="shared" si="138"/>
        <v>0.52271514504130812</v>
      </c>
      <c r="CB42" s="24"/>
      <c r="CC42" s="24"/>
      <c r="CD42" s="24"/>
      <c r="CE42" s="20" t="str">
        <f t="shared" si="179"/>
        <v xml:space="preserve"> </v>
      </c>
      <c r="CF42" s="20" t="str">
        <f t="shared" si="139"/>
        <v xml:space="preserve"> </v>
      </c>
      <c r="CG42" s="19">
        <f t="shared" ref="CG42:CI42" si="249">CL42+CQ42</f>
        <v>157833</v>
      </c>
      <c r="CH42" s="19">
        <f t="shared" si="249"/>
        <v>165296.57999999999</v>
      </c>
      <c r="CI42" s="19">
        <f t="shared" si="249"/>
        <v>36334.449999999997</v>
      </c>
      <c r="CJ42" s="20">
        <f t="shared" si="140"/>
        <v>1.0472878295413506</v>
      </c>
      <c r="CK42" s="20" t="str">
        <f t="shared" si="156"/>
        <v>св.200</v>
      </c>
      <c r="CL42" s="24">
        <v>157833</v>
      </c>
      <c r="CM42" s="24">
        <v>165296.57999999999</v>
      </c>
      <c r="CN42" s="24">
        <v>36334.449999999997</v>
      </c>
      <c r="CO42" s="20">
        <f t="shared" si="141"/>
        <v>1.0472878295413506</v>
      </c>
      <c r="CP42" s="20" t="str">
        <f t="shared" si="142"/>
        <v>св.200</v>
      </c>
      <c r="CQ42" s="24"/>
      <c r="CR42" s="24"/>
      <c r="CS42" s="24"/>
      <c r="CT42" s="20" t="str">
        <f t="shared" si="143"/>
        <v xml:space="preserve"> </v>
      </c>
      <c r="CU42" s="20" t="str">
        <f t="shared" si="144"/>
        <v xml:space="preserve"> </v>
      </c>
      <c r="CV42" s="24"/>
      <c r="CW42" s="24"/>
      <c r="CX42" s="24"/>
      <c r="CY42" s="20" t="str">
        <f t="shared" si="145"/>
        <v xml:space="preserve"> </v>
      </c>
      <c r="CZ42" s="20" t="str">
        <f t="shared" si="146"/>
        <v xml:space="preserve"> </v>
      </c>
      <c r="DA42" s="24"/>
      <c r="DB42" s="24"/>
      <c r="DC42" s="24"/>
      <c r="DD42" s="20" t="str">
        <f t="shared" si="239"/>
        <v xml:space="preserve"> </v>
      </c>
      <c r="DE42" s="20" t="str">
        <f t="shared" si="147"/>
        <v xml:space="preserve"> </v>
      </c>
      <c r="DF42" s="24">
        <v>291622.75</v>
      </c>
      <c r="DG42" s="24">
        <v>291622.75</v>
      </c>
      <c r="DH42" s="24"/>
      <c r="DI42" s="20">
        <f t="shared" si="240"/>
        <v>1</v>
      </c>
      <c r="DJ42" s="20" t="str">
        <f t="shared" si="148"/>
        <v xml:space="preserve"> </v>
      </c>
      <c r="DK42" s="24"/>
      <c r="DL42" s="24"/>
      <c r="DM42" s="20" t="str">
        <f t="shared" si="149"/>
        <v xml:space="preserve"> </v>
      </c>
      <c r="DN42" s="24"/>
      <c r="DO42" s="24"/>
      <c r="DP42" s="24"/>
      <c r="DQ42" s="20" t="str">
        <f t="shared" si="242"/>
        <v xml:space="preserve"> </v>
      </c>
      <c r="DR42" s="20" t="str">
        <f t="shared" si="150"/>
        <v xml:space="preserve"> </v>
      </c>
      <c r="DS42" s="44">
        <v>51686.78</v>
      </c>
      <c r="DT42" s="44">
        <v>51686.78</v>
      </c>
      <c r="DU42" s="24"/>
      <c r="DV42" s="20">
        <f t="shared" si="120"/>
        <v>1</v>
      </c>
      <c r="DW42" s="20" t="str">
        <f t="shared" si="204"/>
        <v xml:space="preserve"> </v>
      </c>
    </row>
    <row r="43" spans="1:127" s="14" customFormat="1" ht="15.75" customHeight="1" outlineLevel="1" x14ac:dyDescent="0.25">
      <c r="A43" s="13">
        <f>A42+1</f>
        <v>33</v>
      </c>
      <c r="B43" s="6" t="s">
        <v>111</v>
      </c>
      <c r="C43" s="19">
        <f>J43+AS43</f>
        <v>2603000</v>
      </c>
      <c r="D43" s="48">
        <v>2603000</v>
      </c>
      <c r="E43" s="19">
        <f>K43+AT43</f>
        <v>2682120.91</v>
      </c>
      <c r="F43" s="48">
        <v>2682120.91</v>
      </c>
      <c r="G43" s="19">
        <f t="shared" si="247"/>
        <v>2414191.8900000006</v>
      </c>
      <c r="H43" s="20">
        <f t="shared" si="228"/>
        <v>1.0303960468689974</v>
      </c>
      <c r="I43" s="20">
        <f t="shared" si="122"/>
        <v>1.1109808301112301</v>
      </c>
      <c r="J43" s="12">
        <f t="shared" ref="J43:K46" si="250">Y43++AI43+O43+AD43+AN43+T43</f>
        <v>2453000</v>
      </c>
      <c r="K43" s="17">
        <f t="shared" si="250"/>
        <v>2533732.67</v>
      </c>
      <c r="L43" s="12">
        <f>AA43++AK43+Q43+AF43+AP43+V43</f>
        <v>2286420.6500000004</v>
      </c>
      <c r="M43" s="20">
        <f t="shared" si="245"/>
        <v>1.0329118100285364</v>
      </c>
      <c r="N43" s="20">
        <f t="shared" si="124"/>
        <v>1.1081655818670111</v>
      </c>
      <c r="O43" s="24">
        <v>950000</v>
      </c>
      <c r="P43" s="24">
        <v>915021.15</v>
      </c>
      <c r="Q43" s="24">
        <v>1145742.78</v>
      </c>
      <c r="R43" s="20">
        <f t="shared" si="229"/>
        <v>0.96318015789473688</v>
      </c>
      <c r="S43" s="20">
        <f t="shared" si="125"/>
        <v>0.79862702691436549</v>
      </c>
      <c r="T43" s="24"/>
      <c r="U43" s="24"/>
      <c r="V43" s="24"/>
      <c r="W43" s="20" t="str">
        <f t="shared" si="230"/>
        <v xml:space="preserve"> </v>
      </c>
      <c r="X43" s="20" t="str">
        <f t="shared" ref="X43:X46" si="251">IF(U43=0," ",IF(U43/V43*100&gt;200,"св.200",U43/V43))</f>
        <v xml:space="preserve"> </v>
      </c>
      <c r="Y43" s="24">
        <v>61000</v>
      </c>
      <c r="Z43" s="24">
        <v>60399.79</v>
      </c>
      <c r="AA43" s="24">
        <v>21228</v>
      </c>
      <c r="AB43" s="20">
        <f t="shared" si="231"/>
        <v>0.9901604918032787</v>
      </c>
      <c r="AC43" s="20" t="str">
        <f t="shared" si="127"/>
        <v>св.200</v>
      </c>
      <c r="AD43" s="24">
        <v>85000</v>
      </c>
      <c r="AE43" s="24">
        <v>109089</v>
      </c>
      <c r="AF43" s="24">
        <v>65834.740000000005</v>
      </c>
      <c r="AG43" s="20">
        <f t="shared" si="232"/>
        <v>1.2834000000000001</v>
      </c>
      <c r="AH43" s="20">
        <f t="shared" si="128"/>
        <v>1.657012695728729</v>
      </c>
      <c r="AI43" s="24">
        <v>1354300</v>
      </c>
      <c r="AJ43" s="24">
        <v>1446622.73</v>
      </c>
      <c r="AK43" s="24">
        <v>1050715.1299999999</v>
      </c>
      <c r="AL43" s="20">
        <f>IF(AJ43&lt;=0," ",IF(AI43&lt;=0," ",IF(AJ43/AI43*100&gt;200,"СВ.200",AJ43/AI43)))</f>
        <v>1.0681700731004946</v>
      </c>
      <c r="AM43" s="20">
        <f t="shared" si="129"/>
        <v>1.3767982288405805</v>
      </c>
      <c r="AN43" s="24">
        <v>2700</v>
      </c>
      <c r="AO43" s="24">
        <v>2600</v>
      </c>
      <c r="AP43" s="24">
        <v>2900</v>
      </c>
      <c r="AQ43" s="20">
        <f t="shared" si="182"/>
        <v>0.96296296296296291</v>
      </c>
      <c r="AR43" s="20">
        <f t="shared" si="130"/>
        <v>0.89655172413793105</v>
      </c>
      <c r="AS43" s="7">
        <f t="shared" ref="AS43:AS46" si="252">AX43+BC43+BH43+BM43+BR43+BW43+CB43+CG43+DA43+DF43+DN43+CV43+DS43</f>
        <v>150000</v>
      </c>
      <c r="AT43" s="7">
        <f t="shared" ref="AT43:AT46" si="253">AY43+BD43+BI43+BN43+BS43+BX43+CC43+CH43+DB43+DG43+DO43+CW43+DK43+DT43</f>
        <v>148388.24</v>
      </c>
      <c r="AU43" s="7">
        <f t="shared" ref="AU43:AU46" si="254">AZ43+BE43+BJ43+BO43+BT43+BY43+CD43+CI43+DC43+DH43+DP43+CX43+DL43</f>
        <v>127771.24</v>
      </c>
      <c r="AV43" s="20">
        <f t="shared" si="234"/>
        <v>0.98925493333333325</v>
      </c>
      <c r="AW43" s="20">
        <f t="shared" si="131"/>
        <v>1.1613586907350981</v>
      </c>
      <c r="AX43" s="24"/>
      <c r="AY43" s="24"/>
      <c r="AZ43" s="24"/>
      <c r="BA43" s="20" t="str">
        <f t="shared" si="235"/>
        <v xml:space="preserve"> </v>
      </c>
      <c r="BB43" s="20" t="str">
        <f t="shared" si="132"/>
        <v xml:space="preserve"> </v>
      </c>
      <c r="BC43" s="24"/>
      <c r="BD43" s="24"/>
      <c r="BE43" s="24"/>
      <c r="BF43" s="20" t="str">
        <f t="shared" si="133"/>
        <v xml:space="preserve"> </v>
      </c>
      <c r="BG43" s="20" t="str">
        <f t="shared" si="134"/>
        <v xml:space="preserve"> </v>
      </c>
      <c r="BH43" s="24">
        <v>150000</v>
      </c>
      <c r="BI43" s="24">
        <v>148388.24</v>
      </c>
      <c r="BJ43" s="24">
        <v>127771.24</v>
      </c>
      <c r="BK43" s="20">
        <f t="shared" si="236"/>
        <v>0.98925493333333325</v>
      </c>
      <c r="BL43" s="20">
        <f t="shared" si="135"/>
        <v>1.1613586907350981</v>
      </c>
      <c r="BM43" s="24"/>
      <c r="BN43" s="24"/>
      <c r="BO43" s="24"/>
      <c r="BP43" s="20"/>
      <c r="BQ43" s="20" t="str">
        <f t="shared" si="136"/>
        <v xml:space="preserve"> </v>
      </c>
      <c r="BR43" s="24"/>
      <c r="BS43" s="24"/>
      <c r="BT43" s="24"/>
      <c r="BU43" s="20" t="str">
        <f t="shared" si="237"/>
        <v xml:space="preserve"> </v>
      </c>
      <c r="BV43" s="20" t="str">
        <f t="shared" si="169"/>
        <v xml:space="preserve"> </v>
      </c>
      <c r="BW43" s="24"/>
      <c r="BX43" s="24"/>
      <c r="BY43" s="24"/>
      <c r="BZ43" s="20" t="str">
        <f t="shared" si="238"/>
        <v xml:space="preserve"> </v>
      </c>
      <c r="CA43" s="20" t="str">
        <f t="shared" si="138"/>
        <v xml:space="preserve"> </v>
      </c>
      <c r="CB43" s="24"/>
      <c r="CC43" s="24"/>
      <c r="CD43" s="24"/>
      <c r="CE43" s="20" t="str">
        <f t="shared" si="179"/>
        <v xml:space="preserve"> </v>
      </c>
      <c r="CF43" s="20" t="str">
        <f t="shared" si="139"/>
        <v xml:space="preserve"> </v>
      </c>
      <c r="CG43" s="19">
        <f t="shared" ref="CG43:CG46" si="255">CL43+CQ43</f>
        <v>0</v>
      </c>
      <c r="CH43" s="19">
        <f t="shared" ref="CH43:CH46" si="256">CM43+CR43</f>
        <v>0</v>
      </c>
      <c r="CI43" s="19">
        <f t="shared" ref="CI43:CI46" si="257">CN43+CS43</f>
        <v>0</v>
      </c>
      <c r="CJ43" s="26" t="str">
        <f t="shared" si="140"/>
        <v xml:space="preserve"> </v>
      </c>
      <c r="CK43" s="20" t="str">
        <f t="shared" si="156"/>
        <v xml:space="preserve"> </v>
      </c>
      <c r="CL43" s="24"/>
      <c r="CM43" s="24"/>
      <c r="CN43" s="24"/>
      <c r="CO43" s="20" t="str">
        <f t="shared" si="141"/>
        <v xml:space="preserve"> </v>
      </c>
      <c r="CP43" s="20" t="str">
        <f t="shared" si="142"/>
        <v xml:space="preserve"> </v>
      </c>
      <c r="CQ43" s="24"/>
      <c r="CR43" s="24"/>
      <c r="CS43" s="24"/>
      <c r="CT43" s="20" t="str">
        <f t="shared" si="143"/>
        <v xml:space="preserve"> </v>
      </c>
      <c r="CU43" s="20" t="str">
        <f t="shared" si="144"/>
        <v xml:space="preserve"> </v>
      </c>
      <c r="CV43" s="24"/>
      <c r="CW43" s="24"/>
      <c r="CX43" s="24"/>
      <c r="CY43" s="20" t="str">
        <f t="shared" si="145"/>
        <v xml:space="preserve"> </v>
      </c>
      <c r="CZ43" s="20" t="str">
        <f t="shared" si="146"/>
        <v xml:space="preserve"> </v>
      </c>
      <c r="DA43" s="24"/>
      <c r="DB43" s="24"/>
      <c r="DC43" s="24"/>
      <c r="DD43" s="20" t="str">
        <f t="shared" si="239"/>
        <v xml:space="preserve"> </v>
      </c>
      <c r="DE43" s="20" t="str">
        <f t="shared" si="147"/>
        <v xml:space="preserve"> </v>
      </c>
      <c r="DF43" s="24"/>
      <c r="DG43" s="24"/>
      <c r="DH43" s="24"/>
      <c r="DI43" s="20" t="str">
        <f t="shared" si="240"/>
        <v xml:space="preserve"> </v>
      </c>
      <c r="DJ43" s="20" t="str">
        <f t="shared" si="148"/>
        <v xml:space="preserve"> </v>
      </c>
      <c r="DK43" s="24"/>
      <c r="DL43" s="24"/>
      <c r="DM43" s="20" t="str">
        <f t="shared" si="149"/>
        <v xml:space="preserve"> </v>
      </c>
      <c r="DN43" s="24"/>
      <c r="DO43" s="24"/>
      <c r="DP43" s="24"/>
      <c r="DQ43" s="20" t="str">
        <f t="shared" si="242"/>
        <v xml:space="preserve"> </v>
      </c>
      <c r="DR43" s="20" t="str">
        <f t="shared" si="150"/>
        <v xml:space="preserve"> </v>
      </c>
      <c r="DS43" s="44"/>
      <c r="DT43" s="44"/>
      <c r="DU43" s="24"/>
      <c r="DV43" s="20" t="str">
        <f t="shared" si="120"/>
        <v xml:space="preserve"> </v>
      </c>
      <c r="DW43" s="20" t="str">
        <f t="shared" si="204"/>
        <v xml:space="preserve"> </v>
      </c>
    </row>
    <row r="44" spans="1:127" s="14" customFormat="1" ht="15.75" customHeight="1" outlineLevel="1" x14ac:dyDescent="0.25">
      <c r="A44" s="13">
        <f t="shared" ref="A44:A46" si="258">A43+1</f>
        <v>34</v>
      </c>
      <c r="B44" s="6" t="s">
        <v>17</v>
      </c>
      <c r="C44" s="19">
        <f>J44+AS44</f>
        <v>789800</v>
      </c>
      <c r="D44" s="48">
        <v>789800</v>
      </c>
      <c r="E44" s="19">
        <f>K44+AT44</f>
        <v>784254.52</v>
      </c>
      <c r="F44" s="48">
        <v>784254.52</v>
      </c>
      <c r="G44" s="19">
        <f t="shared" si="247"/>
        <v>1127681.3700000001</v>
      </c>
      <c r="H44" s="20">
        <f t="shared" si="228"/>
        <v>0.99297862750063315</v>
      </c>
      <c r="I44" s="20">
        <f t="shared" si="122"/>
        <v>0.69545754755175204</v>
      </c>
      <c r="J44" s="12">
        <f t="shared" si="250"/>
        <v>662800</v>
      </c>
      <c r="K44" s="17">
        <f t="shared" si="250"/>
        <v>661134.52</v>
      </c>
      <c r="L44" s="12">
        <f>AA44++AK44+Q44+AF44+AP44+V44</f>
        <v>1028971.37</v>
      </c>
      <c r="M44" s="20">
        <f t="shared" si="245"/>
        <v>0.99748720579360295</v>
      </c>
      <c r="N44" s="20">
        <f t="shared" si="124"/>
        <v>0.64251983998349738</v>
      </c>
      <c r="O44" s="24">
        <v>98200</v>
      </c>
      <c r="P44" s="24">
        <v>98109</v>
      </c>
      <c r="Q44" s="24">
        <v>113415.42</v>
      </c>
      <c r="R44" s="20">
        <f t="shared" si="229"/>
        <v>0.99907331975560076</v>
      </c>
      <c r="S44" s="20">
        <f t="shared" si="125"/>
        <v>0.86504110287648717</v>
      </c>
      <c r="T44" s="24"/>
      <c r="U44" s="24"/>
      <c r="V44" s="24"/>
      <c r="W44" s="20" t="str">
        <f t="shared" si="230"/>
        <v xml:space="preserve"> </v>
      </c>
      <c r="X44" s="20" t="str">
        <f t="shared" si="251"/>
        <v xml:space="preserve"> </v>
      </c>
      <c r="Y44" s="24"/>
      <c r="Z44" s="24"/>
      <c r="AA44" s="24"/>
      <c r="AB44" s="20" t="str">
        <f t="shared" si="231"/>
        <v xml:space="preserve"> </v>
      </c>
      <c r="AC44" s="20" t="str">
        <f t="shared" si="127"/>
        <v xml:space="preserve"> </v>
      </c>
      <c r="AD44" s="24">
        <v>46800</v>
      </c>
      <c r="AE44" s="24">
        <v>46871.99</v>
      </c>
      <c r="AF44" s="24">
        <v>47234.38</v>
      </c>
      <c r="AG44" s="20">
        <f t="shared" si="232"/>
        <v>1.0015382478632477</v>
      </c>
      <c r="AH44" s="20">
        <f t="shared" si="128"/>
        <v>0.99232783409033842</v>
      </c>
      <c r="AI44" s="24">
        <v>515000</v>
      </c>
      <c r="AJ44" s="24">
        <v>513353.53</v>
      </c>
      <c r="AK44" s="24">
        <v>864521.57</v>
      </c>
      <c r="AL44" s="20">
        <f t="shared" si="233"/>
        <v>0.99680297087378644</v>
      </c>
      <c r="AM44" s="20">
        <f t="shared" si="129"/>
        <v>0.59380071916539923</v>
      </c>
      <c r="AN44" s="24">
        <v>2800</v>
      </c>
      <c r="AO44" s="24">
        <v>2800</v>
      </c>
      <c r="AP44" s="24">
        <v>3800</v>
      </c>
      <c r="AQ44" s="20">
        <f t="shared" si="182"/>
        <v>1</v>
      </c>
      <c r="AR44" s="20">
        <f t="shared" si="130"/>
        <v>0.73684210526315785</v>
      </c>
      <c r="AS44" s="7">
        <f t="shared" si="252"/>
        <v>127000</v>
      </c>
      <c r="AT44" s="7">
        <f t="shared" si="253"/>
        <v>123120</v>
      </c>
      <c r="AU44" s="7">
        <f t="shared" si="254"/>
        <v>98710</v>
      </c>
      <c r="AV44" s="20">
        <f t="shared" si="234"/>
        <v>0.96944881889763779</v>
      </c>
      <c r="AW44" s="20">
        <f t="shared" si="131"/>
        <v>1.2472900415358119</v>
      </c>
      <c r="AX44" s="24"/>
      <c r="AY44" s="24"/>
      <c r="AZ44" s="24"/>
      <c r="BA44" s="20" t="str">
        <f t="shared" si="235"/>
        <v xml:space="preserve"> </v>
      </c>
      <c r="BB44" s="20" t="str">
        <f t="shared" si="132"/>
        <v xml:space="preserve"> </v>
      </c>
      <c r="BC44" s="24"/>
      <c r="BD44" s="24"/>
      <c r="BE44" s="24"/>
      <c r="BF44" s="20" t="str">
        <f t="shared" si="133"/>
        <v xml:space="preserve"> </v>
      </c>
      <c r="BG44" s="20" t="str">
        <f t="shared" si="134"/>
        <v xml:space="preserve"> </v>
      </c>
      <c r="BH44" s="24">
        <v>90000</v>
      </c>
      <c r="BI44" s="24">
        <v>86400</v>
      </c>
      <c r="BJ44" s="24">
        <v>86400</v>
      </c>
      <c r="BK44" s="20">
        <f t="shared" si="236"/>
        <v>0.96</v>
      </c>
      <c r="BL44" s="20">
        <f t="shared" si="135"/>
        <v>1</v>
      </c>
      <c r="BM44" s="24"/>
      <c r="BN44" s="24"/>
      <c r="BO44" s="24"/>
      <c r="BP44" s="20"/>
      <c r="BQ44" s="20" t="str">
        <f t="shared" si="136"/>
        <v xml:space="preserve"> </v>
      </c>
      <c r="BR44" s="24"/>
      <c r="BS44" s="24"/>
      <c r="BT44" s="24"/>
      <c r="BU44" s="20" t="str">
        <f t="shared" si="237"/>
        <v xml:space="preserve"> </v>
      </c>
      <c r="BV44" s="20" t="str">
        <f t="shared" si="169"/>
        <v xml:space="preserve"> </v>
      </c>
      <c r="BW44" s="24">
        <v>3000</v>
      </c>
      <c r="BX44" s="24">
        <v>2720</v>
      </c>
      <c r="BY44" s="24">
        <v>12310</v>
      </c>
      <c r="BZ44" s="20">
        <f t="shared" si="238"/>
        <v>0.90666666666666662</v>
      </c>
      <c r="CA44" s="20">
        <f t="shared" si="138"/>
        <v>0.22095857026807472</v>
      </c>
      <c r="CB44" s="24"/>
      <c r="CC44" s="24"/>
      <c r="CD44" s="24"/>
      <c r="CE44" s="20" t="str">
        <f>IF(CC44&lt;=0," ",IF(CB44&lt;=0," ",IF(CC44/CB44*100&gt;200,"св.200",CC44/CB44)))</f>
        <v xml:space="preserve"> </v>
      </c>
      <c r="CF44" s="20" t="str">
        <f t="shared" si="139"/>
        <v xml:space="preserve"> </v>
      </c>
      <c r="CG44" s="19">
        <f t="shared" si="255"/>
        <v>0</v>
      </c>
      <c r="CH44" s="19">
        <f t="shared" si="256"/>
        <v>0</v>
      </c>
      <c r="CI44" s="19">
        <f t="shared" si="257"/>
        <v>0</v>
      </c>
      <c r="CJ44" s="26" t="str">
        <f t="shared" si="140"/>
        <v xml:space="preserve"> </v>
      </c>
      <c r="CK44" s="20" t="str">
        <f t="shared" si="156"/>
        <v xml:space="preserve"> </v>
      </c>
      <c r="CL44" s="24"/>
      <c r="CM44" s="24"/>
      <c r="CN44" s="24"/>
      <c r="CO44" s="20" t="str">
        <f t="shared" si="141"/>
        <v xml:space="preserve"> </v>
      </c>
      <c r="CP44" s="20" t="str">
        <f t="shared" si="142"/>
        <v xml:space="preserve"> </v>
      </c>
      <c r="CQ44" s="24"/>
      <c r="CR44" s="24"/>
      <c r="CS44" s="24"/>
      <c r="CT44" s="20" t="str">
        <f t="shared" si="143"/>
        <v xml:space="preserve"> </v>
      </c>
      <c r="CU44" s="20" t="str">
        <f t="shared" si="144"/>
        <v xml:space="preserve"> </v>
      </c>
      <c r="CV44" s="24"/>
      <c r="CW44" s="24"/>
      <c r="CX44" s="24"/>
      <c r="CY44" s="20" t="str">
        <f t="shared" si="145"/>
        <v xml:space="preserve"> </v>
      </c>
      <c r="CZ44" s="20" t="str">
        <f t="shared" si="146"/>
        <v xml:space="preserve"> </v>
      </c>
      <c r="DA44" s="24"/>
      <c r="DB44" s="24"/>
      <c r="DC44" s="24"/>
      <c r="DD44" s="20" t="str">
        <f t="shared" si="239"/>
        <v xml:space="preserve"> </v>
      </c>
      <c r="DE44" s="20" t="str">
        <f t="shared" si="147"/>
        <v xml:space="preserve"> </v>
      </c>
      <c r="DF44" s="24"/>
      <c r="DG44" s="24"/>
      <c r="DH44" s="24"/>
      <c r="DI44" s="20" t="str">
        <f t="shared" si="240"/>
        <v xml:space="preserve"> </v>
      </c>
      <c r="DJ44" s="20" t="str">
        <f t="shared" si="148"/>
        <v xml:space="preserve"> </v>
      </c>
      <c r="DK44" s="24"/>
      <c r="DL44" s="24"/>
      <c r="DM44" s="20" t="str">
        <f t="shared" si="149"/>
        <v xml:space="preserve"> </v>
      </c>
      <c r="DN44" s="24"/>
      <c r="DO44" s="24"/>
      <c r="DP44" s="24"/>
      <c r="DQ44" s="20" t="str">
        <f t="shared" si="242"/>
        <v xml:space="preserve"> </v>
      </c>
      <c r="DR44" s="20" t="str">
        <f t="shared" si="150"/>
        <v xml:space="preserve"> </v>
      </c>
      <c r="DS44" s="44">
        <v>34000</v>
      </c>
      <c r="DT44" s="44">
        <v>34000</v>
      </c>
      <c r="DU44" s="24"/>
      <c r="DV44" s="20">
        <f t="shared" si="120"/>
        <v>1</v>
      </c>
      <c r="DW44" s="20" t="str">
        <f t="shared" si="204"/>
        <v xml:space="preserve"> </v>
      </c>
    </row>
    <row r="45" spans="1:127" s="14" customFormat="1" ht="15.75" customHeight="1" outlineLevel="1" x14ac:dyDescent="0.25">
      <c r="A45" s="13">
        <f t="shared" si="258"/>
        <v>35</v>
      </c>
      <c r="B45" s="6" t="s">
        <v>5</v>
      </c>
      <c r="C45" s="19">
        <f>J45+AS45</f>
        <v>884840.1100000001</v>
      </c>
      <c r="D45" s="48">
        <v>884840.11</v>
      </c>
      <c r="E45" s="19">
        <f>K45+AT45</f>
        <v>886907.71000000008</v>
      </c>
      <c r="F45" s="48">
        <v>886907.71</v>
      </c>
      <c r="G45" s="19">
        <f t="shared" si="247"/>
        <v>826371.38000000012</v>
      </c>
      <c r="H45" s="20">
        <f t="shared" si="228"/>
        <v>1.002336693349039</v>
      </c>
      <c r="I45" s="20">
        <f t="shared" si="122"/>
        <v>1.0732555984695404</v>
      </c>
      <c r="J45" s="12">
        <f t="shared" si="250"/>
        <v>850252.1100000001</v>
      </c>
      <c r="K45" s="17">
        <f t="shared" si="250"/>
        <v>852319.71000000008</v>
      </c>
      <c r="L45" s="12">
        <f>AA45++AK45+Q45+AF45+AP45+V45</f>
        <v>792183.75000000012</v>
      </c>
      <c r="M45" s="20">
        <f t="shared" si="245"/>
        <v>1.0024317493313837</v>
      </c>
      <c r="N45" s="20">
        <f t="shared" si="124"/>
        <v>1.0759116303509129</v>
      </c>
      <c r="O45" s="24">
        <v>30301.81</v>
      </c>
      <c r="P45" s="24">
        <v>30396.06</v>
      </c>
      <c r="Q45" s="24">
        <v>28367.06</v>
      </c>
      <c r="R45" s="20">
        <f t="shared" si="229"/>
        <v>1.0031103752548116</v>
      </c>
      <c r="S45" s="20">
        <f t="shared" si="125"/>
        <v>1.0715266227800837</v>
      </c>
      <c r="T45" s="24"/>
      <c r="U45" s="24"/>
      <c r="V45" s="24"/>
      <c r="W45" s="20" t="str">
        <f t="shared" si="230"/>
        <v xml:space="preserve"> </v>
      </c>
      <c r="X45" s="20" t="str">
        <f t="shared" si="251"/>
        <v xml:space="preserve"> </v>
      </c>
      <c r="Y45" s="24">
        <v>26547.3</v>
      </c>
      <c r="Z45" s="24">
        <v>26547.3</v>
      </c>
      <c r="AA45" s="24"/>
      <c r="AB45" s="20">
        <f t="shared" si="231"/>
        <v>1</v>
      </c>
      <c r="AC45" s="20" t="str">
        <f t="shared" si="127"/>
        <v xml:space="preserve"> </v>
      </c>
      <c r="AD45" s="24">
        <v>177153.47</v>
      </c>
      <c r="AE45" s="24">
        <v>179339.47</v>
      </c>
      <c r="AF45" s="24">
        <v>90108.54</v>
      </c>
      <c r="AG45" s="20">
        <f t="shared" si="232"/>
        <v>1.0123395833002875</v>
      </c>
      <c r="AH45" s="20">
        <f t="shared" si="128"/>
        <v>1.9902605235863329</v>
      </c>
      <c r="AI45" s="24">
        <v>614849.53</v>
      </c>
      <c r="AJ45" s="24">
        <v>614636.88</v>
      </c>
      <c r="AK45" s="24">
        <v>672898.15</v>
      </c>
      <c r="AL45" s="20">
        <f t="shared" si="233"/>
        <v>0.99965414302260258</v>
      </c>
      <c r="AM45" s="20">
        <f t="shared" si="129"/>
        <v>0.91341740202436283</v>
      </c>
      <c r="AN45" s="24">
        <v>1400</v>
      </c>
      <c r="AO45" s="24">
        <v>1400</v>
      </c>
      <c r="AP45" s="24">
        <v>810</v>
      </c>
      <c r="AQ45" s="20">
        <f t="shared" si="182"/>
        <v>1</v>
      </c>
      <c r="AR45" s="20">
        <f t="shared" si="130"/>
        <v>1.728395061728395</v>
      </c>
      <c r="AS45" s="7">
        <f t="shared" si="252"/>
        <v>34588</v>
      </c>
      <c r="AT45" s="7">
        <f t="shared" si="253"/>
        <v>34588</v>
      </c>
      <c r="AU45" s="7">
        <f t="shared" si="254"/>
        <v>34187.629999999997</v>
      </c>
      <c r="AV45" s="20">
        <f t="shared" si="234"/>
        <v>1</v>
      </c>
      <c r="AW45" s="20">
        <f t="shared" si="131"/>
        <v>1.0117109609528359</v>
      </c>
      <c r="AX45" s="24"/>
      <c r="AY45" s="24"/>
      <c r="AZ45" s="24"/>
      <c r="BA45" s="20" t="str">
        <f t="shared" si="235"/>
        <v xml:space="preserve"> </v>
      </c>
      <c r="BB45" s="20" t="str">
        <f t="shared" si="132"/>
        <v xml:space="preserve"> </v>
      </c>
      <c r="BC45" s="24"/>
      <c r="BD45" s="24"/>
      <c r="BE45" s="24"/>
      <c r="BF45" s="20" t="str">
        <f t="shared" si="133"/>
        <v xml:space="preserve"> </v>
      </c>
      <c r="BG45" s="20" t="str">
        <f t="shared" si="134"/>
        <v xml:space="preserve"> </v>
      </c>
      <c r="BH45" s="24"/>
      <c r="BI45" s="24"/>
      <c r="BJ45" s="24"/>
      <c r="BK45" s="20" t="str">
        <f t="shared" si="236"/>
        <v xml:space="preserve"> </v>
      </c>
      <c r="BL45" s="20" t="str">
        <f t="shared" si="135"/>
        <v xml:space="preserve"> </v>
      </c>
      <c r="BM45" s="24"/>
      <c r="BN45" s="24"/>
      <c r="BO45" s="24"/>
      <c r="BP45" s="20"/>
      <c r="BQ45" s="20" t="str">
        <f t="shared" si="136"/>
        <v xml:space="preserve"> </v>
      </c>
      <c r="BR45" s="24"/>
      <c r="BS45" s="24"/>
      <c r="BT45" s="24"/>
      <c r="BU45" s="20" t="str">
        <f t="shared" si="237"/>
        <v xml:space="preserve"> </v>
      </c>
      <c r="BV45" s="20" t="str">
        <f t="shared" si="169"/>
        <v xml:space="preserve"> </v>
      </c>
      <c r="BW45" s="24">
        <v>34588</v>
      </c>
      <c r="BX45" s="24">
        <v>34588</v>
      </c>
      <c r="BY45" s="24">
        <v>34187.629999999997</v>
      </c>
      <c r="BZ45" s="20">
        <f t="shared" si="238"/>
        <v>1</v>
      </c>
      <c r="CA45" s="20">
        <f>IF(BX45=0," ",IF(BX45/BY45*100&gt;200,"св.200",BX45/BY45))</f>
        <v>1.0117109609528359</v>
      </c>
      <c r="CB45" s="24"/>
      <c r="CC45" s="24"/>
      <c r="CD45" s="24"/>
      <c r="CE45" s="20" t="str">
        <f t="shared" si="179"/>
        <v xml:space="preserve"> </v>
      </c>
      <c r="CF45" s="20" t="str">
        <f t="shared" si="139"/>
        <v xml:space="preserve"> </v>
      </c>
      <c r="CG45" s="19">
        <f t="shared" si="255"/>
        <v>0</v>
      </c>
      <c r="CH45" s="19">
        <f t="shared" si="256"/>
        <v>0</v>
      </c>
      <c r="CI45" s="19">
        <f t="shared" si="257"/>
        <v>0</v>
      </c>
      <c r="CJ45" s="26" t="str">
        <f t="shared" si="140"/>
        <v xml:space="preserve"> </v>
      </c>
      <c r="CK45" s="20" t="str">
        <f t="shared" si="156"/>
        <v xml:space="preserve"> </v>
      </c>
      <c r="CL45" s="24"/>
      <c r="CM45" s="24"/>
      <c r="CN45" s="24"/>
      <c r="CO45" s="20" t="str">
        <f t="shared" si="141"/>
        <v xml:space="preserve"> </v>
      </c>
      <c r="CP45" s="20" t="str">
        <f t="shared" si="142"/>
        <v xml:space="preserve"> </v>
      </c>
      <c r="CQ45" s="24"/>
      <c r="CR45" s="24"/>
      <c r="CS45" s="24"/>
      <c r="CT45" s="20" t="str">
        <f t="shared" si="143"/>
        <v xml:space="preserve"> </v>
      </c>
      <c r="CU45" s="20" t="str">
        <f t="shared" si="144"/>
        <v xml:space="preserve"> </v>
      </c>
      <c r="CV45" s="24"/>
      <c r="CW45" s="24"/>
      <c r="CX45" s="24"/>
      <c r="CY45" s="20" t="str">
        <f t="shared" si="145"/>
        <v xml:space="preserve"> </v>
      </c>
      <c r="CZ45" s="20" t="str">
        <f t="shared" si="146"/>
        <v xml:space="preserve"> </v>
      </c>
      <c r="DA45" s="24"/>
      <c r="DB45" s="24"/>
      <c r="DC45" s="24"/>
      <c r="DD45" s="20" t="str">
        <f t="shared" si="239"/>
        <v xml:space="preserve"> </v>
      </c>
      <c r="DE45" s="20" t="str">
        <f t="shared" si="147"/>
        <v xml:space="preserve"> </v>
      </c>
      <c r="DF45" s="24"/>
      <c r="DG45" s="24"/>
      <c r="DH45" s="24"/>
      <c r="DI45" s="20" t="str">
        <f t="shared" si="240"/>
        <v xml:space="preserve"> </v>
      </c>
      <c r="DJ45" s="20" t="str">
        <f t="shared" si="148"/>
        <v xml:space="preserve"> </v>
      </c>
      <c r="DK45" s="24"/>
      <c r="DL45" s="24"/>
      <c r="DM45" s="20" t="str">
        <f t="shared" si="149"/>
        <v xml:space="preserve"> </v>
      </c>
      <c r="DN45" s="24"/>
      <c r="DO45" s="24"/>
      <c r="DP45" s="24"/>
      <c r="DQ45" s="20" t="str">
        <f t="shared" si="242"/>
        <v xml:space="preserve"> </v>
      </c>
      <c r="DR45" s="20" t="str">
        <f t="shared" si="150"/>
        <v xml:space="preserve"> </v>
      </c>
      <c r="DS45" s="44"/>
      <c r="DT45" s="44"/>
      <c r="DU45" s="24"/>
      <c r="DV45" s="20" t="str">
        <f t="shared" si="120"/>
        <v xml:space="preserve"> </v>
      </c>
      <c r="DW45" s="20" t="str">
        <f t="shared" si="204"/>
        <v xml:space="preserve"> </v>
      </c>
    </row>
    <row r="46" spans="1:127" s="14" customFormat="1" ht="15.75" customHeight="1" outlineLevel="1" x14ac:dyDescent="0.25">
      <c r="A46" s="13">
        <f t="shared" si="258"/>
        <v>36</v>
      </c>
      <c r="B46" s="6" t="s">
        <v>66</v>
      </c>
      <c r="C46" s="19">
        <f>J46+AS46</f>
        <v>870355.67</v>
      </c>
      <c r="D46" s="48">
        <v>870355.67</v>
      </c>
      <c r="E46" s="19">
        <f>K46+AT46</f>
        <v>870627.49000000011</v>
      </c>
      <c r="F46" s="48">
        <v>870627.49</v>
      </c>
      <c r="G46" s="19">
        <f t="shared" si="247"/>
        <v>746786.72</v>
      </c>
      <c r="H46" s="20">
        <f t="shared" si="228"/>
        <v>1.0003123091046215</v>
      </c>
      <c r="I46" s="20">
        <f t="shared" si="122"/>
        <v>1.165831510769233</v>
      </c>
      <c r="J46" s="12">
        <f t="shared" si="250"/>
        <v>721500</v>
      </c>
      <c r="K46" s="17">
        <f t="shared" si="250"/>
        <v>721771.82000000007</v>
      </c>
      <c r="L46" s="12">
        <f>AA46++AK46+Q46+AF46+AP46+V46</f>
        <v>728406.72</v>
      </c>
      <c r="M46" s="20">
        <f t="shared" si="245"/>
        <v>1.0003767428967429</v>
      </c>
      <c r="N46" s="20">
        <f t="shared" si="124"/>
        <v>0.99089121528148461</v>
      </c>
      <c r="O46" s="24">
        <v>33000</v>
      </c>
      <c r="P46" s="24">
        <v>32845.269999999997</v>
      </c>
      <c r="Q46" s="24">
        <v>34409.43</v>
      </c>
      <c r="R46" s="20">
        <f t="shared" si="229"/>
        <v>0.99531121212121199</v>
      </c>
      <c r="S46" s="20">
        <f t="shared" si="125"/>
        <v>0.95454269367437927</v>
      </c>
      <c r="T46" s="24"/>
      <c r="U46" s="24"/>
      <c r="V46" s="24"/>
      <c r="W46" s="20" t="str">
        <f t="shared" si="230"/>
        <v xml:space="preserve"> </v>
      </c>
      <c r="X46" s="20" t="str">
        <f t="shared" si="251"/>
        <v xml:space="preserve"> </v>
      </c>
      <c r="Y46" s="24"/>
      <c r="Z46" s="24"/>
      <c r="AA46" s="24"/>
      <c r="AB46" s="20" t="str">
        <f t="shared" si="231"/>
        <v xml:space="preserve"> </v>
      </c>
      <c r="AC46" s="20" t="str">
        <f t="shared" si="127"/>
        <v xml:space="preserve"> </v>
      </c>
      <c r="AD46" s="24">
        <v>52200</v>
      </c>
      <c r="AE46" s="24">
        <v>52300.01</v>
      </c>
      <c r="AF46" s="24">
        <v>43575.07</v>
      </c>
      <c r="AG46" s="20">
        <f t="shared" si="232"/>
        <v>1.0019159003831417</v>
      </c>
      <c r="AH46" s="20">
        <f t="shared" si="128"/>
        <v>1.2002277907987298</v>
      </c>
      <c r="AI46" s="24">
        <v>635000</v>
      </c>
      <c r="AJ46" s="24">
        <v>635326.54</v>
      </c>
      <c r="AK46" s="24">
        <v>648622.22</v>
      </c>
      <c r="AL46" s="20">
        <f t="shared" si="233"/>
        <v>1.0005142362204724</v>
      </c>
      <c r="AM46" s="20">
        <f t="shared" si="129"/>
        <v>0.97950165814547652</v>
      </c>
      <c r="AN46" s="24">
        <v>1300</v>
      </c>
      <c r="AO46" s="24">
        <v>1300</v>
      </c>
      <c r="AP46" s="24">
        <v>1800</v>
      </c>
      <c r="AQ46" s="20">
        <f t="shared" si="182"/>
        <v>1</v>
      </c>
      <c r="AR46" s="20">
        <f t="shared" si="130"/>
        <v>0.72222222222222221</v>
      </c>
      <c r="AS46" s="7">
        <f t="shared" si="252"/>
        <v>148855.67000000001</v>
      </c>
      <c r="AT46" s="7">
        <f t="shared" si="253"/>
        <v>148855.67000000001</v>
      </c>
      <c r="AU46" s="7">
        <f t="shared" si="254"/>
        <v>18380</v>
      </c>
      <c r="AV46" s="20">
        <f t="shared" si="234"/>
        <v>1</v>
      </c>
      <c r="AW46" s="20" t="str">
        <f t="shared" si="131"/>
        <v>св.200</v>
      </c>
      <c r="AX46" s="24"/>
      <c r="AY46" s="24"/>
      <c r="AZ46" s="24"/>
      <c r="BA46" s="20" t="str">
        <f t="shared" si="235"/>
        <v xml:space="preserve"> </v>
      </c>
      <c r="BB46" s="20" t="str">
        <f t="shared" si="132"/>
        <v xml:space="preserve"> </v>
      </c>
      <c r="BC46" s="24"/>
      <c r="BD46" s="24"/>
      <c r="BE46" s="24"/>
      <c r="BF46" s="20" t="str">
        <f t="shared" si="133"/>
        <v xml:space="preserve"> </v>
      </c>
      <c r="BG46" s="20" t="str">
        <f t="shared" si="134"/>
        <v xml:space="preserve"> </v>
      </c>
      <c r="BH46" s="24"/>
      <c r="BI46" s="24"/>
      <c r="BJ46" s="24"/>
      <c r="BK46" s="20" t="str">
        <f t="shared" si="236"/>
        <v xml:space="preserve"> </v>
      </c>
      <c r="BL46" s="20" t="str">
        <f t="shared" si="135"/>
        <v xml:space="preserve"> </v>
      </c>
      <c r="BM46" s="24"/>
      <c r="BN46" s="24"/>
      <c r="BO46" s="24"/>
      <c r="BP46" s="20"/>
      <c r="BQ46" s="20" t="str">
        <f t="shared" si="136"/>
        <v xml:space="preserve"> </v>
      </c>
      <c r="BR46" s="24"/>
      <c r="BS46" s="24"/>
      <c r="BT46" s="24"/>
      <c r="BU46" s="20" t="str">
        <f t="shared" si="237"/>
        <v xml:space="preserve"> </v>
      </c>
      <c r="BV46" s="20" t="str">
        <f t="shared" si="169"/>
        <v xml:space="preserve"> </v>
      </c>
      <c r="BW46" s="24">
        <v>3711.92</v>
      </c>
      <c r="BX46" s="24">
        <v>3711.92</v>
      </c>
      <c r="BY46" s="24">
        <v>18380</v>
      </c>
      <c r="BZ46" s="20">
        <f t="shared" si="238"/>
        <v>1</v>
      </c>
      <c r="CA46" s="20">
        <f t="shared" si="138"/>
        <v>0.20195429815016322</v>
      </c>
      <c r="CB46" s="24">
        <v>145143.75</v>
      </c>
      <c r="CC46" s="24">
        <v>145143.75</v>
      </c>
      <c r="CD46" s="24"/>
      <c r="CE46" s="20">
        <f t="shared" si="179"/>
        <v>1</v>
      </c>
      <c r="CF46" s="20" t="str">
        <f t="shared" si="139"/>
        <v xml:space="preserve"> </v>
      </c>
      <c r="CG46" s="19">
        <f t="shared" si="255"/>
        <v>0</v>
      </c>
      <c r="CH46" s="19">
        <f t="shared" si="256"/>
        <v>0</v>
      </c>
      <c r="CI46" s="19">
        <f t="shared" si="257"/>
        <v>0</v>
      </c>
      <c r="CJ46" s="26" t="str">
        <f t="shared" si="140"/>
        <v xml:space="preserve"> </v>
      </c>
      <c r="CK46" s="20" t="str">
        <f t="shared" si="156"/>
        <v xml:space="preserve"> </v>
      </c>
      <c r="CL46" s="24"/>
      <c r="CM46" s="24"/>
      <c r="CN46" s="24"/>
      <c r="CO46" s="20" t="str">
        <f t="shared" si="141"/>
        <v xml:space="preserve"> </v>
      </c>
      <c r="CP46" s="20" t="str">
        <f t="shared" si="142"/>
        <v xml:space="preserve"> </v>
      </c>
      <c r="CQ46" s="24"/>
      <c r="CR46" s="24"/>
      <c r="CS46" s="24"/>
      <c r="CT46" s="20" t="str">
        <f t="shared" si="143"/>
        <v xml:space="preserve"> </v>
      </c>
      <c r="CU46" s="20" t="str">
        <f t="shared" si="144"/>
        <v xml:space="preserve"> </v>
      </c>
      <c r="CV46" s="24"/>
      <c r="CW46" s="24"/>
      <c r="CX46" s="24"/>
      <c r="CY46" s="20" t="str">
        <f t="shared" si="145"/>
        <v xml:space="preserve"> </v>
      </c>
      <c r="CZ46" s="20" t="str">
        <f t="shared" si="146"/>
        <v xml:space="preserve"> </v>
      </c>
      <c r="DA46" s="24"/>
      <c r="DB46" s="24"/>
      <c r="DC46" s="24"/>
      <c r="DD46" s="20" t="str">
        <f t="shared" si="239"/>
        <v xml:space="preserve"> </v>
      </c>
      <c r="DE46" s="20" t="str">
        <f t="shared" si="147"/>
        <v xml:space="preserve"> </v>
      </c>
      <c r="DF46" s="24"/>
      <c r="DG46" s="24"/>
      <c r="DH46" s="24"/>
      <c r="DI46" s="20" t="str">
        <f t="shared" si="240"/>
        <v xml:space="preserve"> </v>
      </c>
      <c r="DJ46" s="20" t="str">
        <f t="shared" si="148"/>
        <v xml:space="preserve"> </v>
      </c>
      <c r="DK46" s="24"/>
      <c r="DL46" s="24"/>
      <c r="DM46" s="20" t="str">
        <f t="shared" si="149"/>
        <v xml:space="preserve"> </v>
      </c>
      <c r="DN46" s="24"/>
      <c r="DO46" s="24"/>
      <c r="DP46" s="24"/>
      <c r="DQ46" s="20" t="str">
        <f t="shared" si="242"/>
        <v xml:space="preserve"> </v>
      </c>
      <c r="DR46" s="20" t="str">
        <f t="shared" si="150"/>
        <v xml:space="preserve"> </v>
      </c>
      <c r="DS46" s="44"/>
      <c r="DT46" s="44"/>
      <c r="DU46" s="24"/>
      <c r="DV46" s="20" t="str">
        <f t="shared" si="120"/>
        <v xml:space="preserve"> </v>
      </c>
      <c r="DW46" s="20" t="str">
        <f t="shared" si="204"/>
        <v xml:space="preserve"> </v>
      </c>
    </row>
    <row r="47" spans="1:127" s="83" customFormat="1" ht="15.75" x14ac:dyDescent="0.2">
      <c r="A47" s="87"/>
      <c r="B47" s="77" t="s">
        <v>141</v>
      </c>
      <c r="C47" s="84">
        <f>SUM(C48:C54)</f>
        <v>87528818.769999996</v>
      </c>
      <c r="D47" s="85"/>
      <c r="E47" s="84">
        <f t="shared" ref="E47" si="259">SUM(E48:E54)</f>
        <v>90069018.640000001</v>
      </c>
      <c r="F47" s="85"/>
      <c r="G47" s="84">
        <f>SUM(G48:G54)</f>
        <v>86514897.379999995</v>
      </c>
      <c r="H47" s="80">
        <f t="shared" si="228"/>
        <v>1.0290212972789556</v>
      </c>
      <c r="I47" s="80">
        <f t="shared" si="122"/>
        <v>1.0410810319104837</v>
      </c>
      <c r="J47" s="78">
        <f t="shared" ref="J47" si="260">SUM(J48:J54)</f>
        <v>80814425.579999998</v>
      </c>
      <c r="K47" s="88">
        <f>SUM(K48:K54)</f>
        <v>83332683.290000007</v>
      </c>
      <c r="L47" s="78">
        <f t="shared" ref="L47" si="261">SUM(L48:L54)</f>
        <v>75544307.180000007</v>
      </c>
      <c r="M47" s="80">
        <f t="shared" si="245"/>
        <v>1.031160992507546</v>
      </c>
      <c r="N47" s="80">
        <f t="shared" si="124"/>
        <v>1.1030967971079881</v>
      </c>
      <c r="O47" s="78">
        <f>SUM(O48:O54)</f>
        <v>69484810</v>
      </c>
      <c r="P47" s="78">
        <f>SUM(P48:P54)</f>
        <v>71137627.989999995</v>
      </c>
      <c r="Q47" s="78">
        <f>SUM(Q48:Q54)</f>
        <v>64409875.020000011</v>
      </c>
      <c r="R47" s="80">
        <f t="shared" si="229"/>
        <v>1.0237867526729942</v>
      </c>
      <c r="S47" s="80">
        <f t="shared" si="125"/>
        <v>1.1044521972432169</v>
      </c>
      <c r="T47" s="78">
        <f>SUM(T48:T54)</f>
        <v>2017730</v>
      </c>
      <c r="U47" s="78">
        <f>SUM(U48:U54)</f>
        <v>2056530.58</v>
      </c>
      <c r="V47" s="78">
        <f>SUM(V48:V54)</f>
        <v>1665382.62</v>
      </c>
      <c r="W47" s="80">
        <f t="shared" si="230"/>
        <v>1.0192298176663874</v>
      </c>
      <c r="X47" s="80">
        <f t="shared" si="126"/>
        <v>1.2348697262134272</v>
      </c>
      <c r="Y47" s="78">
        <f>SUM(Y48:Y54)</f>
        <v>729685.58</v>
      </c>
      <c r="Z47" s="78">
        <f>SUM(Z48:Z54)</f>
        <v>730285.03</v>
      </c>
      <c r="AA47" s="78">
        <f>SUM(AA48:AA54)</f>
        <v>80728.239999999991</v>
      </c>
      <c r="AB47" s="80">
        <f t="shared" si="231"/>
        <v>1.000821518221588</v>
      </c>
      <c r="AC47" s="80" t="str">
        <f t="shared" si="127"/>
        <v>св.200</v>
      </c>
      <c r="AD47" s="78">
        <f>SUM(AD48:AD54)</f>
        <v>1767800</v>
      </c>
      <c r="AE47" s="78">
        <f>SUM(AE48:AE54)</f>
        <v>2102613.3699999996</v>
      </c>
      <c r="AF47" s="78">
        <f>SUM(AF48:AF54)</f>
        <v>1750261.6500000001</v>
      </c>
      <c r="AG47" s="80">
        <f t="shared" si="232"/>
        <v>1.1893955028849414</v>
      </c>
      <c r="AH47" s="80">
        <f t="shared" si="128"/>
        <v>1.2013137407198515</v>
      </c>
      <c r="AI47" s="78">
        <f>SUM(AI48:AI54)</f>
        <v>6781900</v>
      </c>
      <c r="AJ47" s="78">
        <f>SUM(AJ48:AJ54)</f>
        <v>7279626.3200000012</v>
      </c>
      <c r="AK47" s="78">
        <f>SUM(AK48:AK54)</f>
        <v>7603069.6500000004</v>
      </c>
      <c r="AL47" s="80">
        <f t="shared" si="233"/>
        <v>1.0733903950220443</v>
      </c>
      <c r="AM47" s="80">
        <f t="shared" si="129"/>
        <v>0.95745884953191251</v>
      </c>
      <c r="AN47" s="78">
        <f>SUM(AN48:AN54)</f>
        <v>32500</v>
      </c>
      <c r="AO47" s="78">
        <f>SUM(AO48:AO54)</f>
        <v>26000</v>
      </c>
      <c r="AP47" s="78">
        <f>SUM(AP48:AP54)</f>
        <v>34990</v>
      </c>
      <c r="AQ47" s="80">
        <f t="shared" si="182"/>
        <v>0.8</v>
      </c>
      <c r="AR47" s="80">
        <f t="shared" si="130"/>
        <v>0.74306944841383249</v>
      </c>
      <c r="AS47" s="78">
        <f>SUM(AS48:AS54)</f>
        <v>6714393.1899999995</v>
      </c>
      <c r="AT47" s="78">
        <f t="shared" ref="AT47:AU47" si="262">SUM(AT48:AT54)</f>
        <v>6736335.3500000006</v>
      </c>
      <c r="AU47" s="78">
        <f t="shared" si="262"/>
        <v>10970590.199999999</v>
      </c>
      <c r="AV47" s="80">
        <f t="shared" si="234"/>
        <v>1.0032679289667874</v>
      </c>
      <c r="AW47" s="80">
        <f t="shared" si="131"/>
        <v>0.61403582006007307</v>
      </c>
      <c r="AX47" s="78">
        <f>SUM(AX48:AX54)</f>
        <v>500000</v>
      </c>
      <c r="AY47" s="78">
        <f>SUM(AY48:AY54)</f>
        <v>525566.31000000006</v>
      </c>
      <c r="AZ47" s="78">
        <f>SUM(AZ48:AZ54)</f>
        <v>292485.98</v>
      </c>
      <c r="BA47" s="80">
        <f t="shared" si="235"/>
        <v>1.0511326200000002</v>
      </c>
      <c r="BB47" s="80">
        <f t="shared" si="132"/>
        <v>1.7968940254845722</v>
      </c>
      <c r="BC47" s="78">
        <f>SUM(BC48:BC54)</f>
        <v>445285.16</v>
      </c>
      <c r="BD47" s="78">
        <f>SUM(BD48:BD54)</f>
        <v>439895.98000000004</v>
      </c>
      <c r="BE47" s="78">
        <f>SUM(BE48:BE54)</f>
        <v>236236.67</v>
      </c>
      <c r="BF47" s="80">
        <f t="shared" si="133"/>
        <v>0.98789723870429469</v>
      </c>
      <c r="BG47" s="80">
        <f t="shared" si="134"/>
        <v>1.862098631850847</v>
      </c>
      <c r="BH47" s="78">
        <f>SUM(BH48:BH54)</f>
        <v>100721.14</v>
      </c>
      <c r="BI47" s="78">
        <f>SUM(BI48:BI54)</f>
        <v>122193.14000000001</v>
      </c>
      <c r="BJ47" s="78">
        <f>SUM(BJ48:BJ54)</f>
        <v>209927.24</v>
      </c>
      <c r="BK47" s="80">
        <f t="shared" si="236"/>
        <v>1.2131826546045847</v>
      </c>
      <c r="BL47" s="80">
        <f t="shared" si="135"/>
        <v>0.58207376994048043</v>
      </c>
      <c r="BM47" s="78">
        <f>SUM(BM48:BM54)</f>
        <v>109688.70999999999</v>
      </c>
      <c r="BN47" s="78">
        <f>SUM(BN48:BN54)</f>
        <v>95145.38</v>
      </c>
      <c r="BO47" s="78">
        <f>SUM(BO48:BO54)</f>
        <v>8299287.3899999997</v>
      </c>
      <c r="BP47" s="80">
        <f t="shared" ref="BP47:BP62" si="263">IF(BN47&lt;=0," ",IF(BM47&lt;=0," ",IF(BN47/BM47*100&gt;200,"СВ.200",BN47/BM47)))</f>
        <v>0.86741269908270424</v>
      </c>
      <c r="BQ47" s="80">
        <f t="shared" si="136"/>
        <v>1.146428307985127E-2</v>
      </c>
      <c r="BR47" s="78">
        <f>SUM(BR48:BR54)</f>
        <v>853111</v>
      </c>
      <c r="BS47" s="78">
        <f>SUM(BS48:BS54)</f>
        <v>904922.29999999993</v>
      </c>
      <c r="BT47" s="78">
        <f>SUM(BT48:BT54)</f>
        <v>828391.2</v>
      </c>
      <c r="BU47" s="80">
        <f t="shared" si="237"/>
        <v>1.0607321907700169</v>
      </c>
      <c r="BV47" s="80">
        <f t="shared" si="169"/>
        <v>1.0923852160669982</v>
      </c>
      <c r="BW47" s="78">
        <f>SUM(BW48:BW54)</f>
        <v>213098.53</v>
      </c>
      <c r="BX47" s="78">
        <f>SUM(BX48:BX54)</f>
        <v>207562.8</v>
      </c>
      <c r="BY47" s="78">
        <f>SUM(BY48:BY54)</f>
        <v>262695.33</v>
      </c>
      <c r="BZ47" s="80">
        <f t="shared" si="238"/>
        <v>0.97402267392459252</v>
      </c>
      <c r="CA47" s="80">
        <f t="shared" si="138"/>
        <v>0.79012748342347761</v>
      </c>
      <c r="CB47" s="78">
        <f>SUM(CB48:CB54)</f>
        <v>1173683.6000000001</v>
      </c>
      <c r="CC47" s="78">
        <f>SUM(CC48:CC54)</f>
        <v>1119483.6000000001</v>
      </c>
      <c r="CD47" s="78">
        <f>SUM(CD48:CD54)</f>
        <v>0</v>
      </c>
      <c r="CE47" s="80">
        <f t="shared" si="179"/>
        <v>0.95382060378112121</v>
      </c>
      <c r="CF47" s="80" t="str">
        <f t="shared" si="139"/>
        <v xml:space="preserve"> </v>
      </c>
      <c r="CG47" s="84">
        <f>SUM(CG48:CG54)</f>
        <v>3049303.78</v>
      </c>
      <c r="CH47" s="84">
        <f t="shared" ref="CH47:CI47" si="264">SUM(CH48:CH54)</f>
        <v>3051071.57</v>
      </c>
      <c r="CI47" s="84">
        <f t="shared" si="264"/>
        <v>295041.87</v>
      </c>
      <c r="CJ47" s="80">
        <f t="shared" si="140"/>
        <v>1.0005797356142718</v>
      </c>
      <c r="CK47" s="80" t="str">
        <f t="shared" si="156"/>
        <v>св.200</v>
      </c>
      <c r="CL47" s="78">
        <f>SUM(CL48:CL54)</f>
        <v>255000</v>
      </c>
      <c r="CM47" s="78">
        <f>SUM(CM48:CM54)</f>
        <v>256767.79</v>
      </c>
      <c r="CN47" s="78">
        <f>SUM(CN48:CN54)</f>
        <v>295041.87</v>
      </c>
      <c r="CO47" s="80">
        <f t="shared" si="141"/>
        <v>1.0069325098039217</v>
      </c>
      <c r="CP47" s="80">
        <f t="shared" si="142"/>
        <v>0.87027576797828732</v>
      </c>
      <c r="CQ47" s="78">
        <f>SUM(CQ48:CQ54)</f>
        <v>2794303.78</v>
      </c>
      <c r="CR47" s="78">
        <f>SUM(CR48:CR54)</f>
        <v>2794303.78</v>
      </c>
      <c r="CS47" s="78">
        <f>SUM(CS48:CS54)</f>
        <v>0</v>
      </c>
      <c r="CT47" s="80">
        <f t="shared" si="143"/>
        <v>1</v>
      </c>
      <c r="CU47" s="80" t="str">
        <f t="shared" si="144"/>
        <v xml:space="preserve"> </v>
      </c>
      <c r="CV47" s="78">
        <f>SUM(CV48:CV54)</f>
        <v>0</v>
      </c>
      <c r="CW47" s="78">
        <f>SUM(CW48:CW54)</f>
        <v>0</v>
      </c>
      <c r="CX47" s="78">
        <f>SUM(CX48:CX54)</f>
        <v>0</v>
      </c>
      <c r="CY47" s="82" t="str">
        <f t="shared" si="145"/>
        <v xml:space="preserve"> </v>
      </c>
      <c r="CZ47" s="82" t="str">
        <f t="shared" si="146"/>
        <v xml:space="preserve"> </v>
      </c>
      <c r="DA47" s="78">
        <f>SUM(DA48:DA54)</f>
        <v>0</v>
      </c>
      <c r="DB47" s="78">
        <f>SUM(DB48:DB54)</f>
        <v>0</v>
      </c>
      <c r="DC47" s="78">
        <f>SUM(DC48:DC54)</f>
        <v>0</v>
      </c>
      <c r="DD47" s="80" t="str">
        <f t="shared" si="239"/>
        <v xml:space="preserve"> </v>
      </c>
      <c r="DE47" s="80" t="str">
        <f t="shared" si="147"/>
        <v xml:space="preserve"> </v>
      </c>
      <c r="DF47" s="78">
        <f>SUM(DF48:DF54)</f>
        <v>114305.22</v>
      </c>
      <c r="DG47" s="78">
        <f>SUM(DG48:DG54)</f>
        <v>114305.22</v>
      </c>
      <c r="DH47" s="78">
        <f>SUM(DH48:DH54)</f>
        <v>536850.96</v>
      </c>
      <c r="DI47" s="80">
        <f t="shared" si="240"/>
        <v>1</v>
      </c>
      <c r="DJ47" s="80">
        <f>IF(DG47=0," ",IF(DG47/DH47*100&gt;200,"св.200",DG47/DH47))</f>
        <v>0.21291797634114318</v>
      </c>
      <c r="DK47" s="78">
        <f>SUM(DK48:DK54)</f>
        <v>1926.4</v>
      </c>
      <c r="DL47" s="78">
        <f>SUM(DL48:DL54)</f>
        <v>-900.74</v>
      </c>
      <c r="DM47" s="80">
        <f>IF(DK47=0," ",IF(DK47/DL47*100&gt;200,"св.200",DK47/DL47))</f>
        <v>-2.1386859693141194</v>
      </c>
      <c r="DN47" s="78">
        <f>SUM(DN48:DN54)</f>
        <v>56877.599999999999</v>
      </c>
      <c r="DO47" s="78">
        <f>SUM(DO48:DO54)</f>
        <v>56854.2</v>
      </c>
      <c r="DP47" s="78">
        <f>SUM(DP48:DP54)</f>
        <v>9671.380000000001</v>
      </c>
      <c r="DQ47" s="80">
        <f t="shared" si="242"/>
        <v>0.99958859023587487</v>
      </c>
      <c r="DR47" s="80" t="str">
        <f t="shared" si="150"/>
        <v>св.200</v>
      </c>
      <c r="DS47" s="78">
        <f>SUM(DS48:DS54)</f>
        <v>97408.45</v>
      </c>
      <c r="DT47" s="78">
        <f>SUM(DT48:DT54)</f>
        <v>97408.45</v>
      </c>
      <c r="DU47" s="78">
        <f>SUM(DU48:DU54)</f>
        <v>0</v>
      </c>
      <c r="DV47" s="80">
        <f t="shared" si="120"/>
        <v>1</v>
      </c>
      <c r="DW47" s="80" t="str">
        <f t="shared" si="204"/>
        <v xml:space="preserve"> </v>
      </c>
    </row>
    <row r="48" spans="1:127" s="14" customFormat="1" ht="15" customHeight="1" outlineLevel="1" x14ac:dyDescent="0.25">
      <c r="A48" s="13">
        <v>37</v>
      </c>
      <c r="B48" s="6" t="s">
        <v>1</v>
      </c>
      <c r="C48" s="19">
        <f t="shared" ref="C48:C54" si="265">J48+AS48</f>
        <v>74721450.239999995</v>
      </c>
      <c r="D48" s="48">
        <v>74721450.239999995</v>
      </c>
      <c r="E48" s="19">
        <f t="shared" ref="E48:E54" si="266">K48+AT48</f>
        <v>76476294.200000003</v>
      </c>
      <c r="F48" s="48">
        <v>76476294.200000003</v>
      </c>
      <c r="G48" s="19">
        <f t="shared" ref="G48:G54" si="267">L48+AU48</f>
        <v>77803073.510000005</v>
      </c>
      <c r="H48" s="20">
        <f t="shared" si="228"/>
        <v>1.0234851432134089</v>
      </c>
      <c r="I48" s="20">
        <f t="shared" si="122"/>
        <v>0.98294695504761165</v>
      </c>
      <c r="J48" s="12">
        <f>Y48++AI48+O48+AD48+AN48+T48</f>
        <v>72374995.579999998</v>
      </c>
      <c r="K48" s="17">
        <f>Z48++AJ48+P48+AE48+AO48+U48</f>
        <v>74022325.010000005</v>
      </c>
      <c r="L48" s="12">
        <f>AA48++AK48+Q48+AF48+AP48+V48</f>
        <v>67433093.780000001</v>
      </c>
      <c r="M48" s="20">
        <f t="shared" si="245"/>
        <v>1.022761029783817</v>
      </c>
      <c r="N48" s="20">
        <f t="shared" si="124"/>
        <v>1.0977150959660449</v>
      </c>
      <c r="O48" s="24">
        <v>66265500</v>
      </c>
      <c r="P48" s="24">
        <v>67858312.549999997</v>
      </c>
      <c r="Q48" s="24">
        <v>61282736.5</v>
      </c>
      <c r="R48" s="20">
        <f t="shared" si="229"/>
        <v>1.0240368298737654</v>
      </c>
      <c r="S48" s="20">
        <f t="shared" si="125"/>
        <v>1.1072989952072392</v>
      </c>
      <c r="T48" s="24">
        <v>2017730</v>
      </c>
      <c r="U48" s="24">
        <v>2056530.58</v>
      </c>
      <c r="V48" s="24">
        <v>1665382.62</v>
      </c>
      <c r="W48" s="20">
        <f t="shared" si="230"/>
        <v>1.0192298176663874</v>
      </c>
      <c r="X48" s="20">
        <f t="shared" si="126"/>
        <v>1.2348697262134272</v>
      </c>
      <c r="Y48" s="24">
        <v>1765.58</v>
      </c>
      <c r="Z48" s="24">
        <v>1765.58</v>
      </c>
      <c r="AA48" s="24">
        <v>912</v>
      </c>
      <c r="AB48" s="20">
        <f t="shared" si="231"/>
        <v>1</v>
      </c>
      <c r="AC48" s="20">
        <f t="shared" si="127"/>
        <v>1.9359429824561403</v>
      </c>
      <c r="AD48" s="24">
        <v>1120000</v>
      </c>
      <c r="AE48" s="24">
        <v>1182601.93</v>
      </c>
      <c r="AF48" s="24">
        <v>1148071.02</v>
      </c>
      <c r="AG48" s="20">
        <f t="shared" si="232"/>
        <v>1.0558945803571429</v>
      </c>
      <c r="AH48" s="20">
        <f t="shared" si="128"/>
        <v>1.0300773291882239</v>
      </c>
      <c r="AI48" s="24">
        <v>2970000</v>
      </c>
      <c r="AJ48" s="24">
        <v>2923114.37</v>
      </c>
      <c r="AK48" s="24">
        <v>3335991.64</v>
      </c>
      <c r="AL48" s="20">
        <f t="shared" si="233"/>
        <v>0.98421359259259267</v>
      </c>
      <c r="AM48" s="20">
        <f t="shared" si="129"/>
        <v>0.87623552018253859</v>
      </c>
      <c r="AN48" s="24"/>
      <c r="AO48" s="24"/>
      <c r="AP48" s="24"/>
      <c r="AQ48" s="20" t="str">
        <f t="shared" si="182"/>
        <v xml:space="preserve"> </v>
      </c>
      <c r="AR48" s="20" t="str">
        <f t="shared" si="130"/>
        <v xml:space="preserve"> </v>
      </c>
      <c r="AS48" s="7">
        <f>AX48+BC48+BH48+BM48+BR48+BW48+CB48+CG48+DA48+DF48+DN48+CV48+DS48</f>
        <v>2346454.66</v>
      </c>
      <c r="AT48" s="7">
        <f>AY48+BD48+BI48+BN48+BS48+BX48+CC48+CH48+DB48+DG48+DO48+CW48+DK48+DT48</f>
        <v>2453969.19</v>
      </c>
      <c r="AU48" s="7">
        <f t="shared" ref="AU48" si="268">AZ48+BE48+BJ48+BO48+BT48+BY48+CD48+CI48+DC48+DH48+DP48+CX48+DL48</f>
        <v>10369979.729999999</v>
      </c>
      <c r="AV48" s="20">
        <f t="shared" si="234"/>
        <v>1.0458199904020304</v>
      </c>
      <c r="AW48" s="20">
        <f t="shared" si="131"/>
        <v>0.23664165735066486</v>
      </c>
      <c r="AX48" s="24">
        <v>500000</v>
      </c>
      <c r="AY48" s="24">
        <v>525566.31000000006</v>
      </c>
      <c r="AZ48" s="24">
        <v>292485.98</v>
      </c>
      <c r="BA48" s="20">
        <f t="shared" si="235"/>
        <v>1.0511326200000002</v>
      </c>
      <c r="BB48" s="20">
        <f t="shared" si="132"/>
        <v>1.7968940254845722</v>
      </c>
      <c r="BC48" s="24">
        <v>154170</v>
      </c>
      <c r="BD48" s="24">
        <v>154167.07999999999</v>
      </c>
      <c r="BE48" s="24">
        <v>146125.53</v>
      </c>
      <c r="BF48" s="20">
        <f t="shared" si="133"/>
        <v>0.99998105986897567</v>
      </c>
      <c r="BG48" s="20">
        <f t="shared" si="134"/>
        <v>1.0550317935544868</v>
      </c>
      <c r="BH48" s="24">
        <v>76396.31</v>
      </c>
      <c r="BI48" s="24">
        <v>99941.82</v>
      </c>
      <c r="BJ48" s="24">
        <v>167081.79999999999</v>
      </c>
      <c r="BK48" s="20">
        <f t="shared" si="236"/>
        <v>1.3082021893465798</v>
      </c>
      <c r="BL48" s="20">
        <f t="shared" si="135"/>
        <v>0.59816102053006381</v>
      </c>
      <c r="BM48" s="24"/>
      <c r="BN48" s="24"/>
      <c r="BO48" s="24">
        <v>8195833.3300000001</v>
      </c>
      <c r="BP48" s="20" t="str">
        <f t="shared" si="263"/>
        <v xml:space="preserve"> </v>
      </c>
      <c r="BQ48" s="20">
        <f t="shared" si="136"/>
        <v>0</v>
      </c>
      <c r="BR48" s="24">
        <v>630000</v>
      </c>
      <c r="BS48" s="24">
        <v>686637.84</v>
      </c>
      <c r="BT48" s="24">
        <v>585577.87</v>
      </c>
      <c r="BU48" s="20">
        <f t="shared" si="237"/>
        <v>1.0899013333333334</v>
      </c>
      <c r="BV48" s="20">
        <f t="shared" si="169"/>
        <v>1.1725816072933219</v>
      </c>
      <c r="BW48" s="24">
        <v>29898.53</v>
      </c>
      <c r="BX48" s="24">
        <v>29898.53</v>
      </c>
      <c r="BY48" s="24">
        <v>156271.26999999999</v>
      </c>
      <c r="BZ48" s="20">
        <f t="shared" si="238"/>
        <v>1</v>
      </c>
      <c r="CA48" s="20">
        <f t="shared" si="138"/>
        <v>0.19132454737201535</v>
      </c>
      <c r="CB48" s="24">
        <v>495283.6</v>
      </c>
      <c r="CC48" s="24">
        <v>495283.6</v>
      </c>
      <c r="CD48" s="24"/>
      <c r="CE48" s="20">
        <f t="shared" si="179"/>
        <v>1</v>
      </c>
      <c r="CF48" s="20" t="str">
        <f t="shared" si="139"/>
        <v xml:space="preserve"> </v>
      </c>
      <c r="CG48" s="19">
        <f t="shared" ref="CG48:CI48" si="269">CL48+CQ48</f>
        <v>255000</v>
      </c>
      <c r="CH48" s="19">
        <f t="shared" si="269"/>
        <v>256767.79</v>
      </c>
      <c r="CI48" s="19">
        <f t="shared" si="269"/>
        <v>295041.87</v>
      </c>
      <c r="CJ48" s="20">
        <f t="shared" si="140"/>
        <v>1.0069325098039217</v>
      </c>
      <c r="CK48" s="20">
        <f t="shared" si="156"/>
        <v>0.87027576797828732</v>
      </c>
      <c r="CL48" s="24">
        <v>255000</v>
      </c>
      <c r="CM48" s="24">
        <v>256767.79</v>
      </c>
      <c r="CN48" s="24">
        <v>295041.87</v>
      </c>
      <c r="CO48" s="20">
        <f t="shared" si="141"/>
        <v>1.0069325098039217</v>
      </c>
      <c r="CP48" s="20">
        <f t="shared" si="142"/>
        <v>0.87027576797828732</v>
      </c>
      <c r="CQ48" s="24"/>
      <c r="CR48" s="24"/>
      <c r="CS48" s="24"/>
      <c r="CT48" s="20" t="str">
        <f t="shared" si="143"/>
        <v xml:space="preserve"> </v>
      </c>
      <c r="CU48" s="20" t="str">
        <f t="shared" si="144"/>
        <v xml:space="preserve"> </v>
      </c>
      <c r="CV48" s="24"/>
      <c r="CW48" s="24"/>
      <c r="CX48" s="24"/>
      <c r="CY48" s="20" t="str">
        <f t="shared" si="145"/>
        <v xml:space="preserve"> </v>
      </c>
      <c r="CZ48" s="20" t="str">
        <f t="shared" si="146"/>
        <v xml:space="preserve"> </v>
      </c>
      <c r="DA48" s="24"/>
      <c r="DB48" s="24"/>
      <c r="DC48" s="24"/>
      <c r="DD48" s="20" t="str">
        <f t="shared" si="239"/>
        <v xml:space="preserve"> </v>
      </c>
      <c r="DE48" s="20" t="str">
        <f t="shared" si="147"/>
        <v xml:space="preserve"> </v>
      </c>
      <c r="DF48" s="24">
        <v>114305.22</v>
      </c>
      <c r="DG48" s="24">
        <v>114305.22</v>
      </c>
      <c r="DH48" s="24">
        <v>531562.07999999996</v>
      </c>
      <c r="DI48" s="20">
        <f t="shared" si="240"/>
        <v>1</v>
      </c>
      <c r="DJ48" s="20">
        <f>IF(DG48=0," ",IF(DG48/DH48*100&gt;200,"св.200",DG48/DH48))</f>
        <v>0.21503644503761443</v>
      </c>
      <c r="DK48" s="24"/>
      <c r="DL48" s="24"/>
      <c r="DM48" s="20" t="str">
        <f t="shared" si="149"/>
        <v xml:space="preserve"> </v>
      </c>
      <c r="DN48" s="24">
        <v>50000</v>
      </c>
      <c r="DO48" s="24">
        <v>50000</v>
      </c>
      <c r="DP48" s="24"/>
      <c r="DQ48" s="20">
        <f t="shared" si="242"/>
        <v>1</v>
      </c>
      <c r="DR48" s="20" t="str">
        <f t="shared" si="150"/>
        <v xml:space="preserve"> </v>
      </c>
      <c r="DS48" s="44">
        <v>41401</v>
      </c>
      <c r="DT48" s="44">
        <v>41401</v>
      </c>
      <c r="DU48" s="24"/>
      <c r="DV48" s="20">
        <f t="shared" si="120"/>
        <v>1</v>
      </c>
      <c r="DW48" s="20" t="str">
        <f t="shared" si="204"/>
        <v xml:space="preserve"> </v>
      </c>
    </row>
    <row r="49" spans="1:127" s="14" customFormat="1" ht="15.75" customHeight="1" outlineLevel="1" x14ac:dyDescent="0.25">
      <c r="A49" s="13">
        <f>A48+1</f>
        <v>38</v>
      </c>
      <c r="B49" s="6" t="s">
        <v>71</v>
      </c>
      <c r="C49" s="19">
        <f t="shared" si="265"/>
        <v>3620868.94</v>
      </c>
      <c r="D49" s="48">
        <v>3620868.94</v>
      </c>
      <c r="E49" s="19">
        <f t="shared" si="266"/>
        <v>3615611.59</v>
      </c>
      <c r="F49" s="48">
        <v>3615611.59</v>
      </c>
      <c r="G49" s="19">
        <f t="shared" si="267"/>
        <v>612236.37</v>
      </c>
      <c r="H49" s="20">
        <f t="shared" si="228"/>
        <v>0.99854804189626367</v>
      </c>
      <c r="I49" s="20" t="str">
        <f t="shared" si="122"/>
        <v>св.200</v>
      </c>
      <c r="J49" s="12">
        <f t="shared" ref="J49:K54" si="270">Y49++AI49+O49+AD49+AN49+T49</f>
        <v>558650</v>
      </c>
      <c r="K49" s="17">
        <f t="shared" si="270"/>
        <v>553692.65</v>
      </c>
      <c r="L49" s="12">
        <f t="shared" ref="L49:L54" si="271">AA49++AK49+Q49+AF49+AP49+V49</f>
        <v>525622.51</v>
      </c>
      <c r="M49" s="20">
        <f t="shared" si="245"/>
        <v>0.99112619708225191</v>
      </c>
      <c r="N49" s="20">
        <f t="shared" si="124"/>
        <v>1.0534036108917786</v>
      </c>
      <c r="O49" s="24">
        <v>100000</v>
      </c>
      <c r="P49" s="24">
        <v>95453.3</v>
      </c>
      <c r="Q49" s="24">
        <v>94682.7</v>
      </c>
      <c r="R49" s="20">
        <f t="shared" si="229"/>
        <v>0.95453300000000008</v>
      </c>
      <c r="S49" s="20">
        <f t="shared" si="125"/>
        <v>1.0081387624138307</v>
      </c>
      <c r="T49" s="24"/>
      <c r="U49" s="24"/>
      <c r="V49" s="24"/>
      <c r="W49" s="20" t="str">
        <f>IF(U49&lt;=0," ",IF(T49&lt;=0," ",IF(U49/T49*100&gt;200,"СВ.200",U49/T49)))</f>
        <v xml:space="preserve"> </v>
      </c>
      <c r="X49" s="20" t="str">
        <f t="shared" ref="X49:X54" si="272">IF(U49=0," ",IF(U49/V49*100&gt;200,"св.200",U49/V49))</f>
        <v xml:space="preserve"> </v>
      </c>
      <c r="Y49" s="24">
        <v>150</v>
      </c>
      <c r="Z49" s="24">
        <v>148</v>
      </c>
      <c r="AA49" s="24">
        <v>2467.4899999999998</v>
      </c>
      <c r="AB49" s="20">
        <f t="shared" si="231"/>
        <v>0.98666666666666669</v>
      </c>
      <c r="AC49" s="20">
        <f t="shared" si="127"/>
        <v>5.9979979655439337E-2</v>
      </c>
      <c r="AD49" s="24">
        <v>68900</v>
      </c>
      <c r="AE49" s="24">
        <v>68564.67</v>
      </c>
      <c r="AF49" s="24">
        <v>77131.17</v>
      </c>
      <c r="AG49" s="20">
        <f t="shared" si="232"/>
        <v>0.99513309143686501</v>
      </c>
      <c r="AH49" s="20">
        <f t="shared" si="128"/>
        <v>0.88893595157444127</v>
      </c>
      <c r="AI49" s="24">
        <v>386300</v>
      </c>
      <c r="AJ49" s="24">
        <v>386226.68</v>
      </c>
      <c r="AK49" s="24">
        <v>348741.15</v>
      </c>
      <c r="AL49" s="20">
        <f t="shared" si="233"/>
        <v>0.99981019932694792</v>
      </c>
      <c r="AM49" s="20">
        <f t="shared" si="129"/>
        <v>1.1074881183364795</v>
      </c>
      <c r="AN49" s="24">
        <v>3300</v>
      </c>
      <c r="AO49" s="24">
        <v>3300</v>
      </c>
      <c r="AP49" s="24">
        <v>2600</v>
      </c>
      <c r="AQ49" s="20">
        <f t="shared" si="182"/>
        <v>1</v>
      </c>
      <c r="AR49" s="20">
        <f t="shared" si="130"/>
        <v>1.2692307692307692</v>
      </c>
      <c r="AS49" s="7">
        <f t="shared" ref="AS49:AS54" si="273">AX49+BC49+BH49+BM49+BR49+BW49+CB49+CG49+DA49+DF49+DN49+CV49+DS49</f>
        <v>3062218.94</v>
      </c>
      <c r="AT49" s="7">
        <f t="shared" ref="AT49:AT54" si="274">AY49+BD49+BI49+BN49+BS49+BX49+CC49+CH49+DB49+DG49+DO49+CW49+DK49+DT49</f>
        <v>3061918.94</v>
      </c>
      <c r="AU49" s="7">
        <f t="shared" ref="AU49:AU54" si="275">AZ49+BE49+BJ49+BO49+BT49+BY49+CD49+CI49+DC49+DH49+DP49+CX49+DL49</f>
        <v>86613.86</v>
      </c>
      <c r="AV49" s="20">
        <f t="shared" si="234"/>
        <v>0.99990203182532733</v>
      </c>
      <c r="AW49" s="20" t="str">
        <f t="shared" si="131"/>
        <v>св.200</v>
      </c>
      <c r="AX49" s="24"/>
      <c r="AY49" s="24"/>
      <c r="AZ49" s="24"/>
      <c r="BA49" s="20" t="str">
        <f t="shared" si="235"/>
        <v xml:space="preserve"> </v>
      </c>
      <c r="BB49" s="20" t="str">
        <f t="shared" si="132"/>
        <v xml:space="preserve"> </v>
      </c>
      <c r="BC49" s="24">
        <v>267915.15999999997</v>
      </c>
      <c r="BD49" s="24">
        <v>267915.15999999997</v>
      </c>
      <c r="BE49" s="24">
        <v>60046.6</v>
      </c>
      <c r="BF49" s="20">
        <f t="shared" si="133"/>
        <v>1</v>
      </c>
      <c r="BG49" s="20" t="str">
        <f t="shared" si="134"/>
        <v>св.200</v>
      </c>
      <c r="BH49" s="24"/>
      <c r="BI49" s="24"/>
      <c r="BJ49" s="24">
        <v>27468</v>
      </c>
      <c r="BK49" s="20" t="str">
        <f t="shared" si="236"/>
        <v xml:space="preserve"> </v>
      </c>
      <c r="BL49" s="20">
        <f t="shared" si="135"/>
        <v>0</v>
      </c>
      <c r="BM49" s="24"/>
      <c r="BN49" s="24"/>
      <c r="BO49" s="24"/>
      <c r="BP49" s="20" t="str">
        <f t="shared" si="263"/>
        <v xml:space="preserve"> </v>
      </c>
      <c r="BQ49" s="20" t="str">
        <f t="shared" si="136"/>
        <v xml:space="preserve"> </v>
      </c>
      <c r="BR49" s="24"/>
      <c r="BS49" s="24"/>
      <c r="BT49" s="24"/>
      <c r="BU49" s="20" t="str">
        <f t="shared" si="237"/>
        <v xml:space="preserve"> </v>
      </c>
      <c r="BV49" s="20" t="str">
        <f t="shared" si="169"/>
        <v xml:space="preserve"> </v>
      </c>
      <c r="BW49" s="24"/>
      <c r="BX49" s="24"/>
      <c r="BY49" s="24"/>
      <c r="BZ49" s="20" t="str">
        <f t="shared" si="238"/>
        <v xml:space="preserve"> </v>
      </c>
      <c r="CA49" s="20" t="str">
        <f t="shared" si="138"/>
        <v xml:space="preserve"> </v>
      </c>
      <c r="CB49" s="24"/>
      <c r="CC49" s="24"/>
      <c r="CD49" s="24"/>
      <c r="CE49" s="20" t="str">
        <f t="shared" ref="CE49:CE75" si="276">IF(CC49&lt;=0," ",IF(CB49&lt;=0," ",IF(CC49/CB49*100&gt;200,"СВ.200",CC49/CB49)))</f>
        <v xml:space="preserve"> </v>
      </c>
      <c r="CF49" s="20" t="str">
        <f t="shared" si="139"/>
        <v xml:space="preserve"> </v>
      </c>
      <c r="CG49" s="19">
        <f t="shared" ref="CG49:CG54" si="277">CL49+CQ49</f>
        <v>2794303.78</v>
      </c>
      <c r="CH49" s="19">
        <f t="shared" ref="CH49:CH54" si="278">CM49+CR49</f>
        <v>2794303.78</v>
      </c>
      <c r="CI49" s="19">
        <f t="shared" ref="CI49:CI54" si="279">CN49+CS49</f>
        <v>0</v>
      </c>
      <c r="CJ49" s="20">
        <f t="shared" si="140"/>
        <v>1</v>
      </c>
      <c r="CK49" s="20" t="str">
        <f t="shared" si="156"/>
        <v xml:space="preserve"> </v>
      </c>
      <c r="CL49" s="24"/>
      <c r="CM49" s="24"/>
      <c r="CN49" s="24"/>
      <c r="CO49" s="20" t="str">
        <f t="shared" si="141"/>
        <v xml:space="preserve"> </v>
      </c>
      <c r="CP49" s="20" t="str">
        <f t="shared" si="142"/>
        <v xml:space="preserve"> </v>
      </c>
      <c r="CQ49" s="24">
        <v>2794303.78</v>
      </c>
      <c r="CR49" s="24">
        <v>2794303.78</v>
      </c>
      <c r="CS49" s="24"/>
      <c r="CT49" s="20">
        <f t="shared" si="143"/>
        <v>1</v>
      </c>
      <c r="CU49" s="20" t="str">
        <f t="shared" si="144"/>
        <v xml:space="preserve"> </v>
      </c>
      <c r="CV49" s="24"/>
      <c r="CW49" s="24"/>
      <c r="CX49" s="24"/>
      <c r="CY49" s="20" t="str">
        <f t="shared" si="145"/>
        <v xml:space="preserve"> </v>
      </c>
      <c r="CZ49" s="20" t="str">
        <f t="shared" si="146"/>
        <v xml:space="preserve"> </v>
      </c>
      <c r="DA49" s="24"/>
      <c r="DB49" s="24"/>
      <c r="DC49" s="24"/>
      <c r="DD49" s="20" t="str">
        <f t="shared" si="239"/>
        <v xml:space="preserve"> </v>
      </c>
      <c r="DE49" s="20" t="str">
        <f t="shared" si="147"/>
        <v xml:space="preserve"> </v>
      </c>
      <c r="DF49" s="24"/>
      <c r="DG49" s="24"/>
      <c r="DH49" s="24"/>
      <c r="DI49" s="20" t="str">
        <f t="shared" si="240"/>
        <v xml:space="preserve"> </v>
      </c>
      <c r="DJ49" s="20" t="str">
        <f t="shared" si="148"/>
        <v xml:space="preserve"> </v>
      </c>
      <c r="DK49" s="24">
        <v>-300</v>
      </c>
      <c r="DL49" s="24">
        <v>-900.74</v>
      </c>
      <c r="DM49" s="20">
        <f t="shared" si="149"/>
        <v>0.33305948442391808</v>
      </c>
      <c r="DN49" s="24"/>
      <c r="DO49" s="24"/>
      <c r="DP49" s="24"/>
      <c r="DQ49" s="20" t="str">
        <f t="shared" si="242"/>
        <v xml:space="preserve"> </v>
      </c>
      <c r="DR49" s="20" t="str">
        <f t="shared" si="150"/>
        <v xml:space="preserve"> </v>
      </c>
      <c r="DS49" s="44"/>
      <c r="DT49" s="44"/>
      <c r="DU49" s="41"/>
      <c r="DV49" s="20" t="str">
        <f t="shared" si="120"/>
        <v xml:space="preserve"> </v>
      </c>
      <c r="DW49" s="20" t="str">
        <f t="shared" si="204"/>
        <v xml:space="preserve"> </v>
      </c>
    </row>
    <row r="50" spans="1:127" s="14" customFormat="1" ht="15.75" customHeight="1" outlineLevel="1" x14ac:dyDescent="0.25">
      <c r="A50" s="13">
        <f t="shared" ref="A50:A54" si="280">A49+1</f>
        <v>39</v>
      </c>
      <c r="B50" s="6" t="s">
        <v>82</v>
      </c>
      <c r="C50" s="19">
        <f t="shared" si="265"/>
        <v>2587990</v>
      </c>
      <c r="D50" s="48">
        <v>2587990</v>
      </c>
      <c r="E50" s="19">
        <f t="shared" si="266"/>
        <v>2586876.0499999998</v>
      </c>
      <c r="F50" s="48">
        <v>2586876.0499999998</v>
      </c>
      <c r="G50" s="19">
        <f t="shared" si="267"/>
        <v>2528884.83</v>
      </c>
      <c r="H50" s="20">
        <f t="shared" si="228"/>
        <v>0.99956956943419406</v>
      </c>
      <c r="I50" s="20">
        <f t="shared" si="122"/>
        <v>1.02293153856279</v>
      </c>
      <c r="J50" s="12">
        <f t="shared" si="270"/>
        <v>2478670</v>
      </c>
      <c r="K50" s="17">
        <f t="shared" si="270"/>
        <v>2478807.44</v>
      </c>
      <c r="L50" s="12">
        <f t="shared" si="271"/>
        <v>2434004.42</v>
      </c>
      <c r="M50" s="20">
        <f t="shared" si="245"/>
        <v>1.00005544909165</v>
      </c>
      <c r="N50" s="20">
        <f t="shared" si="124"/>
        <v>1.018407123517056</v>
      </c>
      <c r="O50" s="24">
        <v>468000</v>
      </c>
      <c r="P50" s="24">
        <v>467704.95</v>
      </c>
      <c r="Q50" s="24">
        <v>549081.4</v>
      </c>
      <c r="R50" s="20">
        <f t="shared" si="229"/>
        <v>0.99936955128205129</v>
      </c>
      <c r="S50" s="20">
        <f t="shared" si="125"/>
        <v>0.85179528936875293</v>
      </c>
      <c r="T50" s="24"/>
      <c r="U50" s="24"/>
      <c r="V50" s="24"/>
      <c r="W50" s="20" t="str">
        <f>IF(U50&lt;=0," ",IF(T50&lt;=0," ",IF(U50/T50*100&gt;200,"СВ.200",U50/T50)))</f>
        <v xml:space="preserve"> </v>
      </c>
      <c r="X50" s="20" t="str">
        <f t="shared" si="272"/>
        <v xml:space="preserve"> </v>
      </c>
      <c r="Y50" s="24">
        <v>15170</v>
      </c>
      <c r="Z50" s="24">
        <v>15169.2</v>
      </c>
      <c r="AA50" s="24">
        <v>14657.7</v>
      </c>
      <c r="AB50" s="20">
        <f t="shared" si="231"/>
        <v>0.99994726433750825</v>
      </c>
      <c r="AC50" s="20">
        <f>IF(Z50=0," ",IF(Z50/AA50*100&gt;200,"св.200",Z50/AA50))</f>
        <v>1.0348963343498638</v>
      </c>
      <c r="AD50" s="24">
        <v>132300</v>
      </c>
      <c r="AE50" s="24">
        <v>132867.12</v>
      </c>
      <c r="AF50" s="24">
        <v>69207.570000000007</v>
      </c>
      <c r="AG50" s="20">
        <f t="shared" si="232"/>
        <v>1.0042866213151926</v>
      </c>
      <c r="AH50" s="20">
        <f t="shared" si="128"/>
        <v>1.919835070065312</v>
      </c>
      <c r="AI50" s="24">
        <v>1863000</v>
      </c>
      <c r="AJ50" s="24">
        <v>1862866.17</v>
      </c>
      <c r="AK50" s="24">
        <v>1801057.75</v>
      </c>
      <c r="AL50" s="20">
        <f t="shared" si="233"/>
        <v>0.99992816425120767</v>
      </c>
      <c r="AM50" s="20">
        <f t="shared" si="129"/>
        <v>1.0343178446110348</v>
      </c>
      <c r="AN50" s="24">
        <v>200</v>
      </c>
      <c r="AO50" s="24">
        <v>200</v>
      </c>
      <c r="AP50" s="24"/>
      <c r="AQ50" s="20">
        <f t="shared" ref="AQ50:AQ75" si="281">IF(AO50&lt;=0," ",IF(AN50&lt;=0," ",IF(AO50/AN50*100&gt;200,"СВ.200",AO50/AN50)))</f>
        <v>1</v>
      </c>
      <c r="AR50" s="20" t="str">
        <f t="shared" si="130"/>
        <v xml:space="preserve"> </v>
      </c>
      <c r="AS50" s="7">
        <f t="shared" si="273"/>
        <v>109320</v>
      </c>
      <c r="AT50" s="7">
        <f t="shared" si="274"/>
        <v>108068.61</v>
      </c>
      <c r="AU50" s="7">
        <f t="shared" si="275"/>
        <v>94880.41</v>
      </c>
      <c r="AV50" s="20">
        <f>IF(AT50&lt;=0," ",IF(AS50&lt;=0," ",IF(AT50/AS50*100&gt;200,"СВ.200",AT50/AS50)))</f>
        <v>0.98855296377607027</v>
      </c>
      <c r="AW50" s="20">
        <f>IF(AT50=0," ",IF(AT50/AU50*100&gt;200,"св.200",AT50/AU50))</f>
        <v>1.1389981345991231</v>
      </c>
      <c r="AX50" s="24"/>
      <c r="AY50" s="24"/>
      <c r="AZ50" s="24"/>
      <c r="BA50" s="20" t="str">
        <f t="shared" si="235"/>
        <v xml:space="preserve"> </v>
      </c>
      <c r="BB50" s="20" t="str">
        <f t="shared" si="132"/>
        <v xml:space="preserve"> </v>
      </c>
      <c r="BC50" s="24">
        <v>15000</v>
      </c>
      <c r="BD50" s="24">
        <v>10408.450000000001</v>
      </c>
      <c r="BE50" s="24">
        <v>17661.79</v>
      </c>
      <c r="BF50" s="20">
        <f t="shared" si="133"/>
        <v>0.69389666666666672</v>
      </c>
      <c r="BG50" s="20">
        <f t="shared" si="134"/>
        <v>0.58932022178952415</v>
      </c>
      <c r="BH50" s="24"/>
      <c r="BI50" s="24"/>
      <c r="BJ50" s="24"/>
      <c r="BK50" s="20" t="str">
        <f t="shared" si="236"/>
        <v xml:space="preserve"> </v>
      </c>
      <c r="BL50" s="20" t="str">
        <f t="shared" si="135"/>
        <v xml:space="preserve"> </v>
      </c>
      <c r="BM50" s="24">
        <v>50000</v>
      </c>
      <c r="BN50" s="24">
        <v>51040</v>
      </c>
      <c r="BO50" s="24">
        <v>43725</v>
      </c>
      <c r="BP50" s="20">
        <f t="shared" si="263"/>
        <v>1.0207999999999999</v>
      </c>
      <c r="BQ50" s="20">
        <f t="shared" si="136"/>
        <v>1.1672955974842767</v>
      </c>
      <c r="BR50" s="24">
        <v>4320</v>
      </c>
      <c r="BS50" s="24">
        <v>4320</v>
      </c>
      <c r="BT50" s="24">
        <v>4320</v>
      </c>
      <c r="BU50" s="20">
        <f t="shared" si="237"/>
        <v>1</v>
      </c>
      <c r="BV50" s="20">
        <f t="shared" si="169"/>
        <v>1</v>
      </c>
      <c r="BW50" s="24">
        <v>25000</v>
      </c>
      <c r="BX50" s="24">
        <v>27300.16</v>
      </c>
      <c r="BY50" s="24">
        <v>29173.62</v>
      </c>
      <c r="BZ50" s="20">
        <f t="shared" si="238"/>
        <v>1.0920064</v>
      </c>
      <c r="CA50" s="20">
        <f t="shared" si="138"/>
        <v>0.93578239519127215</v>
      </c>
      <c r="CB50" s="24"/>
      <c r="CC50" s="24"/>
      <c r="CD50" s="24"/>
      <c r="CE50" s="20" t="str">
        <f t="shared" si="276"/>
        <v xml:space="preserve"> </v>
      </c>
      <c r="CF50" s="20" t="str">
        <f t="shared" si="139"/>
        <v xml:space="preserve"> </v>
      </c>
      <c r="CG50" s="19">
        <f t="shared" si="277"/>
        <v>0</v>
      </c>
      <c r="CH50" s="19">
        <f t="shared" si="278"/>
        <v>0</v>
      </c>
      <c r="CI50" s="19">
        <f t="shared" si="279"/>
        <v>0</v>
      </c>
      <c r="CJ50" s="20" t="str">
        <f t="shared" si="140"/>
        <v xml:space="preserve"> </v>
      </c>
      <c r="CK50" s="20" t="str">
        <f t="shared" si="156"/>
        <v xml:space="preserve"> </v>
      </c>
      <c r="CL50" s="24"/>
      <c r="CM50" s="24"/>
      <c r="CN50" s="24"/>
      <c r="CO50" s="20" t="str">
        <f t="shared" si="141"/>
        <v xml:space="preserve"> </v>
      </c>
      <c r="CP50" s="20" t="str">
        <f t="shared" si="142"/>
        <v xml:space="preserve"> </v>
      </c>
      <c r="CQ50" s="24"/>
      <c r="CR50" s="24"/>
      <c r="CS50" s="24"/>
      <c r="CT50" s="20" t="str">
        <f t="shared" si="143"/>
        <v xml:space="preserve"> </v>
      </c>
      <c r="CU50" s="20" t="str">
        <f t="shared" si="144"/>
        <v xml:space="preserve"> </v>
      </c>
      <c r="CV50" s="24"/>
      <c r="CW50" s="24"/>
      <c r="CX50" s="24"/>
      <c r="CY50" s="20" t="str">
        <f t="shared" si="145"/>
        <v xml:space="preserve"> </v>
      </c>
      <c r="CZ50" s="20" t="str">
        <f t="shared" si="146"/>
        <v xml:space="preserve"> </v>
      </c>
      <c r="DA50" s="24"/>
      <c r="DB50" s="24"/>
      <c r="DC50" s="24"/>
      <c r="DD50" s="20" t="str">
        <f t="shared" si="239"/>
        <v xml:space="preserve"> </v>
      </c>
      <c r="DE50" s="20" t="str">
        <f t="shared" si="147"/>
        <v xml:space="preserve"> </v>
      </c>
      <c r="DF50" s="24"/>
      <c r="DG50" s="24"/>
      <c r="DH50" s="24"/>
      <c r="DI50" s="20" t="str">
        <f t="shared" si="240"/>
        <v xml:space="preserve"> </v>
      </c>
      <c r="DJ50" s="20" t="str">
        <f>IF(DG50=0," ",IF(DG50/DH50*100&gt;200,"св.200",DG50/DH50))</f>
        <v xml:space="preserve"> </v>
      </c>
      <c r="DK50" s="24"/>
      <c r="DL50" s="24"/>
      <c r="DM50" s="20" t="str">
        <f t="shared" si="149"/>
        <v xml:space="preserve"> </v>
      </c>
      <c r="DN50" s="24"/>
      <c r="DO50" s="24"/>
      <c r="DP50" s="24"/>
      <c r="DQ50" s="20" t="str">
        <f t="shared" si="242"/>
        <v xml:space="preserve"> </v>
      </c>
      <c r="DR50" s="20" t="str">
        <f t="shared" si="150"/>
        <v xml:space="preserve"> </v>
      </c>
      <c r="DS50" s="44">
        <v>15000</v>
      </c>
      <c r="DT50" s="44">
        <v>15000</v>
      </c>
      <c r="DU50" s="41"/>
      <c r="DV50" s="20">
        <f t="shared" si="120"/>
        <v>1</v>
      </c>
      <c r="DW50" s="20" t="str">
        <f t="shared" si="204"/>
        <v xml:space="preserve"> </v>
      </c>
    </row>
    <row r="51" spans="1:127" s="14" customFormat="1" ht="15.75" customHeight="1" outlineLevel="1" x14ac:dyDescent="0.25">
      <c r="A51" s="13">
        <f t="shared" si="280"/>
        <v>40</v>
      </c>
      <c r="B51" s="55" t="s">
        <v>9</v>
      </c>
      <c r="C51" s="56">
        <f t="shared" si="265"/>
        <v>232100</v>
      </c>
      <c r="D51" s="57">
        <v>232100</v>
      </c>
      <c r="E51" s="19">
        <f t="shared" si="266"/>
        <v>319263.95</v>
      </c>
      <c r="F51" s="48">
        <v>319263.95</v>
      </c>
      <c r="G51" s="19">
        <f t="shared" si="267"/>
        <v>271470.64</v>
      </c>
      <c r="H51" s="20">
        <f t="shared" si="228"/>
        <v>1.3755448082722965</v>
      </c>
      <c r="I51" s="20">
        <f t="shared" si="122"/>
        <v>1.1760533293766133</v>
      </c>
      <c r="J51" s="12">
        <f t="shared" si="270"/>
        <v>232100</v>
      </c>
      <c r="K51" s="17">
        <f t="shared" si="270"/>
        <v>319263.95</v>
      </c>
      <c r="L51" s="12">
        <f t="shared" si="271"/>
        <v>271470.64</v>
      </c>
      <c r="M51" s="20">
        <f t="shared" si="245"/>
        <v>1.3755448082722965</v>
      </c>
      <c r="N51" s="20">
        <f t="shared" si="124"/>
        <v>1.1760533293766133</v>
      </c>
      <c r="O51" s="24">
        <v>44800</v>
      </c>
      <c r="P51" s="24">
        <v>74603.19</v>
      </c>
      <c r="Q51" s="24">
        <v>49296.7</v>
      </c>
      <c r="R51" s="20">
        <f t="shared" si="229"/>
        <v>1.6652497767857144</v>
      </c>
      <c r="S51" s="20">
        <f t="shared" si="125"/>
        <v>1.5133505893903649</v>
      </c>
      <c r="T51" s="24"/>
      <c r="U51" s="24"/>
      <c r="V51" s="24"/>
      <c r="W51" s="20" t="str">
        <f>IF(U51&lt;=0," ",IF(T51&lt;=0," ",IF(U51/T51*100&gt;200,"СВ.200",U51/T51)))</f>
        <v xml:space="preserve"> </v>
      </c>
      <c r="X51" s="20" t="str">
        <f t="shared" si="272"/>
        <v xml:space="preserve"> </v>
      </c>
      <c r="Y51" s="24"/>
      <c r="Z51" s="24">
        <v>651.6</v>
      </c>
      <c r="AA51" s="24">
        <v>67.2</v>
      </c>
      <c r="AB51" s="20" t="str">
        <f t="shared" si="231"/>
        <v xml:space="preserve"> </v>
      </c>
      <c r="AC51" s="20" t="str">
        <f>IF(Z51=0," ",IF(Z51/AA51*100&gt;200,"св.200",Z51/AA51))</f>
        <v>св.200</v>
      </c>
      <c r="AD51" s="24">
        <v>3600</v>
      </c>
      <c r="AE51" s="24">
        <v>29498.91</v>
      </c>
      <c r="AF51" s="24">
        <v>21000.76</v>
      </c>
      <c r="AG51" s="20" t="str">
        <f t="shared" si="232"/>
        <v>СВ.200</v>
      </c>
      <c r="AH51" s="20">
        <f t="shared" si="128"/>
        <v>1.4046591647159437</v>
      </c>
      <c r="AI51" s="24">
        <v>183700</v>
      </c>
      <c r="AJ51" s="24">
        <v>214510.25</v>
      </c>
      <c r="AK51" s="24">
        <v>201105.98</v>
      </c>
      <c r="AL51" s="20">
        <f t="shared" si="233"/>
        <v>1.1677204681545998</v>
      </c>
      <c r="AM51" s="20">
        <f t="shared" si="129"/>
        <v>1.0666527668645158</v>
      </c>
      <c r="AN51" s="24"/>
      <c r="AO51" s="24"/>
      <c r="AP51" s="24"/>
      <c r="AQ51" s="20" t="str">
        <f t="shared" si="281"/>
        <v xml:space="preserve"> </v>
      </c>
      <c r="AR51" s="20" t="str">
        <f t="shared" si="130"/>
        <v xml:space="preserve"> </v>
      </c>
      <c r="AS51" s="7">
        <f t="shared" si="273"/>
        <v>0</v>
      </c>
      <c r="AT51" s="7">
        <f t="shared" si="274"/>
        <v>0</v>
      </c>
      <c r="AU51" s="7">
        <f t="shared" si="275"/>
        <v>0</v>
      </c>
      <c r="AV51" s="20" t="str">
        <f t="shared" si="234"/>
        <v xml:space="preserve"> </v>
      </c>
      <c r="AW51" s="20" t="str">
        <f t="shared" si="131"/>
        <v xml:space="preserve"> </v>
      </c>
      <c r="AX51" s="24"/>
      <c r="AY51" s="24"/>
      <c r="AZ51" s="24"/>
      <c r="BA51" s="20" t="str">
        <f t="shared" si="235"/>
        <v xml:space="preserve"> </v>
      </c>
      <c r="BB51" s="20" t="str">
        <f t="shared" si="132"/>
        <v xml:space="preserve"> </v>
      </c>
      <c r="BC51" s="24"/>
      <c r="BD51" s="24"/>
      <c r="BE51" s="24"/>
      <c r="BF51" s="20" t="str">
        <f t="shared" si="133"/>
        <v xml:space="preserve"> </v>
      </c>
      <c r="BG51" s="20" t="str">
        <f t="shared" si="134"/>
        <v xml:space="preserve"> </v>
      </c>
      <c r="BH51" s="24"/>
      <c r="BI51" s="24"/>
      <c r="BJ51" s="24"/>
      <c r="BK51" s="20" t="str">
        <f t="shared" si="236"/>
        <v xml:space="preserve"> </v>
      </c>
      <c r="BL51" s="20" t="str">
        <f t="shared" si="135"/>
        <v xml:space="preserve"> </v>
      </c>
      <c r="BM51" s="24"/>
      <c r="BN51" s="24"/>
      <c r="BO51" s="24"/>
      <c r="BP51" s="20" t="str">
        <f t="shared" si="263"/>
        <v xml:space="preserve"> </v>
      </c>
      <c r="BQ51" s="20" t="str">
        <f t="shared" si="136"/>
        <v xml:space="preserve"> </v>
      </c>
      <c r="BR51" s="24"/>
      <c r="BS51" s="24"/>
      <c r="BT51" s="24"/>
      <c r="BU51" s="20" t="str">
        <f t="shared" si="237"/>
        <v xml:space="preserve"> </v>
      </c>
      <c r="BV51" s="20" t="str">
        <f t="shared" si="169"/>
        <v xml:space="preserve"> </v>
      </c>
      <c r="BW51" s="24"/>
      <c r="BX51" s="24"/>
      <c r="BY51" s="24"/>
      <c r="BZ51" s="20" t="str">
        <f t="shared" si="238"/>
        <v xml:space="preserve"> </v>
      </c>
      <c r="CA51" s="20" t="str">
        <f t="shared" si="138"/>
        <v xml:space="preserve"> </v>
      </c>
      <c r="CB51" s="24"/>
      <c r="CC51" s="24"/>
      <c r="CD51" s="24"/>
      <c r="CE51" s="20" t="str">
        <f t="shared" si="276"/>
        <v xml:space="preserve"> </v>
      </c>
      <c r="CF51" s="20" t="str">
        <f t="shared" si="139"/>
        <v xml:space="preserve"> </v>
      </c>
      <c r="CG51" s="19">
        <f t="shared" si="277"/>
        <v>0</v>
      </c>
      <c r="CH51" s="19">
        <f t="shared" si="278"/>
        <v>0</v>
      </c>
      <c r="CI51" s="19">
        <f t="shared" si="279"/>
        <v>0</v>
      </c>
      <c r="CJ51" s="20" t="str">
        <f t="shared" si="140"/>
        <v xml:space="preserve"> </v>
      </c>
      <c r="CK51" s="20" t="str">
        <f t="shared" si="156"/>
        <v xml:space="preserve"> </v>
      </c>
      <c r="CL51" s="24"/>
      <c r="CM51" s="24"/>
      <c r="CN51" s="24"/>
      <c r="CO51" s="20" t="str">
        <f t="shared" si="141"/>
        <v xml:space="preserve"> </v>
      </c>
      <c r="CP51" s="20" t="str">
        <f t="shared" si="142"/>
        <v xml:space="preserve"> </v>
      </c>
      <c r="CQ51" s="24"/>
      <c r="CR51" s="24"/>
      <c r="CS51" s="24"/>
      <c r="CT51" s="20" t="str">
        <f t="shared" si="143"/>
        <v xml:space="preserve"> </v>
      </c>
      <c r="CU51" s="20" t="str">
        <f t="shared" si="144"/>
        <v xml:space="preserve"> </v>
      </c>
      <c r="CV51" s="24"/>
      <c r="CW51" s="24"/>
      <c r="CX51" s="24"/>
      <c r="CY51" s="20" t="str">
        <f t="shared" si="145"/>
        <v xml:space="preserve"> </v>
      </c>
      <c r="CZ51" s="20" t="str">
        <f t="shared" si="146"/>
        <v xml:space="preserve"> </v>
      </c>
      <c r="DA51" s="24"/>
      <c r="DB51" s="24"/>
      <c r="DC51" s="24"/>
      <c r="DD51" s="20" t="str">
        <f t="shared" si="239"/>
        <v xml:space="preserve"> </v>
      </c>
      <c r="DE51" s="20" t="str">
        <f t="shared" si="147"/>
        <v xml:space="preserve"> </v>
      </c>
      <c r="DF51" s="24"/>
      <c r="DG51" s="24"/>
      <c r="DH51" s="24"/>
      <c r="DI51" s="20" t="str">
        <f t="shared" si="240"/>
        <v xml:space="preserve"> </v>
      </c>
      <c r="DJ51" s="20" t="str">
        <f t="shared" si="148"/>
        <v xml:space="preserve"> </v>
      </c>
      <c r="DK51" s="24"/>
      <c r="DL51" s="24"/>
      <c r="DM51" s="20" t="str">
        <f t="shared" si="149"/>
        <v xml:space="preserve"> </v>
      </c>
      <c r="DN51" s="24"/>
      <c r="DO51" s="24"/>
      <c r="DP51" s="24"/>
      <c r="DQ51" s="20" t="str">
        <f t="shared" si="242"/>
        <v xml:space="preserve"> </v>
      </c>
      <c r="DR51" s="20" t="str">
        <f t="shared" si="150"/>
        <v xml:space="preserve"> </v>
      </c>
      <c r="DS51" s="44"/>
      <c r="DT51" s="44"/>
      <c r="DU51" s="41"/>
      <c r="DV51" s="20" t="str">
        <f t="shared" si="120"/>
        <v xml:space="preserve"> </v>
      </c>
      <c r="DW51" s="20" t="str">
        <f t="shared" si="204"/>
        <v xml:space="preserve"> </v>
      </c>
    </row>
    <row r="52" spans="1:127" s="14" customFormat="1" ht="15.75" customHeight="1" outlineLevel="1" x14ac:dyDescent="0.25">
      <c r="A52" s="13">
        <f t="shared" si="280"/>
        <v>41</v>
      </c>
      <c r="B52" s="55" t="s">
        <v>43</v>
      </c>
      <c r="C52" s="56">
        <f t="shared" si="265"/>
        <v>2730660</v>
      </c>
      <c r="D52" s="57">
        <v>2730660</v>
      </c>
      <c r="E52" s="19">
        <f t="shared" si="266"/>
        <v>2962569.91</v>
      </c>
      <c r="F52" s="48">
        <v>2962569.91</v>
      </c>
      <c r="G52" s="19">
        <f t="shared" si="267"/>
        <v>1631302.22</v>
      </c>
      <c r="H52" s="20">
        <f t="shared" si="228"/>
        <v>1.0849281529007639</v>
      </c>
      <c r="I52" s="20">
        <f t="shared" si="122"/>
        <v>1.816076674008327</v>
      </c>
      <c r="J52" s="12">
        <f t="shared" si="270"/>
        <v>2205000</v>
      </c>
      <c r="K52" s="17">
        <f t="shared" si="270"/>
        <v>2436377.4500000002</v>
      </c>
      <c r="L52" s="12">
        <f t="shared" si="271"/>
        <v>1481620.8</v>
      </c>
      <c r="M52" s="20">
        <f t="shared" si="245"/>
        <v>1.1049330839002269</v>
      </c>
      <c r="N52" s="20">
        <f t="shared" si="124"/>
        <v>1.6444001393608947</v>
      </c>
      <c r="O52" s="24">
        <v>608000</v>
      </c>
      <c r="P52" s="24">
        <v>642497.37</v>
      </c>
      <c r="Q52" s="24">
        <v>571419.35</v>
      </c>
      <c r="R52" s="20">
        <f t="shared" si="229"/>
        <v>1.0567390953947369</v>
      </c>
      <c r="S52" s="20">
        <f t="shared" si="125"/>
        <v>1.1243885423201017</v>
      </c>
      <c r="T52" s="24"/>
      <c r="U52" s="24"/>
      <c r="V52" s="24"/>
      <c r="W52" s="20" t="str">
        <f>IF(U52&lt;=0," ",IF(T52&lt;=0," ",IF(U52/T52*100&gt;200,"СВ.200",U52/T52)))</f>
        <v xml:space="preserve"> </v>
      </c>
      <c r="X52" s="20" t="str">
        <f t="shared" si="272"/>
        <v xml:space="preserve"> </v>
      </c>
      <c r="Y52" s="24">
        <v>692000</v>
      </c>
      <c r="Z52" s="24">
        <v>691525.28</v>
      </c>
      <c r="AA52" s="24"/>
      <c r="AB52" s="20">
        <f t="shared" si="231"/>
        <v>0.99931398843930641</v>
      </c>
      <c r="AC52" s="20" t="str">
        <f t="shared" si="127"/>
        <v xml:space="preserve"> </v>
      </c>
      <c r="AD52" s="24">
        <v>180000</v>
      </c>
      <c r="AE52" s="24">
        <v>196068.43</v>
      </c>
      <c r="AF52" s="24">
        <v>198002.6</v>
      </c>
      <c r="AG52" s="20">
        <f t="shared" si="232"/>
        <v>1.0892690555555555</v>
      </c>
      <c r="AH52" s="20">
        <f t="shared" si="128"/>
        <v>0.99023159291847673</v>
      </c>
      <c r="AI52" s="24">
        <v>720000</v>
      </c>
      <c r="AJ52" s="24">
        <v>900686.37</v>
      </c>
      <c r="AK52" s="24">
        <v>708748.85</v>
      </c>
      <c r="AL52" s="20">
        <f t="shared" si="233"/>
        <v>1.2509532916666666</v>
      </c>
      <c r="AM52" s="20">
        <f t="shared" si="129"/>
        <v>1.2708117551090208</v>
      </c>
      <c r="AN52" s="24">
        <v>5000</v>
      </c>
      <c r="AO52" s="24">
        <v>5600</v>
      </c>
      <c r="AP52" s="24">
        <v>3450</v>
      </c>
      <c r="AQ52" s="20">
        <f t="shared" si="281"/>
        <v>1.1200000000000001</v>
      </c>
      <c r="AR52" s="20">
        <f t="shared" si="130"/>
        <v>1.6231884057971016</v>
      </c>
      <c r="AS52" s="7">
        <f>AX52+BC52+BH52+BM52+BR52+BW52+CB52+CG52+DA52+DF52+DN52+CV52+DS52+910</f>
        <v>525660</v>
      </c>
      <c r="AT52" s="7">
        <f t="shared" si="274"/>
        <v>526192.46</v>
      </c>
      <c r="AU52" s="7">
        <f>AZ52+BE52+BJ52+BO52+BT52+BY52+CD52+CI52+DC52+DH52+DP52+CX52+DL52+902.92</f>
        <v>149681.42000000001</v>
      </c>
      <c r="AV52" s="20">
        <f t="shared" si="234"/>
        <v>1.0010129361184035</v>
      </c>
      <c r="AW52" s="20" t="str">
        <f t="shared" si="131"/>
        <v>св.200</v>
      </c>
      <c r="AX52" s="24"/>
      <c r="AY52" s="24"/>
      <c r="AZ52" s="24"/>
      <c r="BA52" s="20" t="str">
        <f t="shared" si="235"/>
        <v xml:space="preserve"> </v>
      </c>
      <c r="BB52" s="20" t="str">
        <f t="shared" si="132"/>
        <v xml:space="preserve"> </v>
      </c>
      <c r="BC52" s="24">
        <v>8200</v>
      </c>
      <c r="BD52" s="24">
        <v>5831.76</v>
      </c>
      <c r="BE52" s="24">
        <v>8176.07</v>
      </c>
      <c r="BF52" s="20">
        <f t="shared" si="133"/>
        <v>0.71119024390243901</v>
      </c>
      <c r="BG52" s="20">
        <f t="shared" si="134"/>
        <v>0.71327177971812872</v>
      </c>
      <c r="BH52" s="24">
        <v>4000</v>
      </c>
      <c r="BI52" s="24">
        <v>7226.49</v>
      </c>
      <c r="BJ52" s="24">
        <v>1877.44</v>
      </c>
      <c r="BK52" s="20">
        <f t="shared" si="236"/>
        <v>1.8066225</v>
      </c>
      <c r="BL52" s="20" t="str">
        <f t="shared" si="135"/>
        <v>св.200</v>
      </c>
      <c r="BM52" s="24">
        <v>6850</v>
      </c>
      <c r="BN52" s="24">
        <v>6847.32</v>
      </c>
      <c r="BO52" s="24">
        <v>6212.93</v>
      </c>
      <c r="BP52" s="20">
        <f t="shared" si="263"/>
        <v>0.99960875912408753</v>
      </c>
      <c r="BQ52" s="20">
        <f t="shared" si="136"/>
        <v>1.10210802310665</v>
      </c>
      <c r="BR52" s="24">
        <v>76000</v>
      </c>
      <c r="BS52" s="24">
        <v>73496.649999999994</v>
      </c>
      <c r="BT52" s="24">
        <v>92871.86</v>
      </c>
      <c r="BU52" s="20">
        <f t="shared" si="237"/>
        <v>0.96706118421052623</v>
      </c>
      <c r="BV52" s="20">
        <f t="shared" si="169"/>
        <v>0.79137695745514292</v>
      </c>
      <c r="BW52" s="24">
        <v>16200</v>
      </c>
      <c r="BX52" s="24">
        <v>19313.64</v>
      </c>
      <c r="BY52" s="24">
        <v>30746.42</v>
      </c>
      <c r="BZ52" s="20">
        <f t="shared" si="238"/>
        <v>1.1921999999999999</v>
      </c>
      <c r="CA52" s="20">
        <f t="shared" si="138"/>
        <v>0.62815898566402206</v>
      </c>
      <c r="CB52" s="24">
        <v>407400</v>
      </c>
      <c r="CC52" s="24">
        <v>407400</v>
      </c>
      <c r="CD52" s="24"/>
      <c r="CE52" s="20">
        <f t="shared" si="276"/>
        <v>1</v>
      </c>
      <c r="CF52" s="20" t="str">
        <f t="shared" si="139"/>
        <v xml:space="preserve"> </v>
      </c>
      <c r="CG52" s="19">
        <f t="shared" si="277"/>
        <v>0</v>
      </c>
      <c r="CH52" s="19">
        <f t="shared" si="278"/>
        <v>0</v>
      </c>
      <c r="CI52" s="19">
        <f t="shared" si="279"/>
        <v>0</v>
      </c>
      <c r="CJ52" s="20" t="str">
        <f t="shared" si="140"/>
        <v xml:space="preserve"> </v>
      </c>
      <c r="CK52" s="20" t="str">
        <f t="shared" si="156"/>
        <v xml:space="preserve"> </v>
      </c>
      <c r="CL52" s="24"/>
      <c r="CM52" s="24"/>
      <c r="CN52" s="24"/>
      <c r="CO52" s="20" t="str">
        <f t="shared" si="141"/>
        <v xml:space="preserve"> </v>
      </c>
      <c r="CP52" s="20" t="str">
        <f t="shared" si="142"/>
        <v xml:space="preserve"> </v>
      </c>
      <c r="CQ52" s="24"/>
      <c r="CR52" s="24"/>
      <c r="CS52" s="24"/>
      <c r="CT52" s="20" t="str">
        <f t="shared" si="143"/>
        <v xml:space="preserve"> </v>
      </c>
      <c r="CU52" s="20" t="str">
        <f t="shared" si="144"/>
        <v xml:space="preserve"> </v>
      </c>
      <c r="CV52" s="24"/>
      <c r="CW52" s="24"/>
      <c r="CX52" s="24"/>
      <c r="CY52" s="20" t="str">
        <f t="shared" si="145"/>
        <v xml:space="preserve"> </v>
      </c>
      <c r="CZ52" s="20" t="str">
        <f t="shared" si="146"/>
        <v xml:space="preserve"> </v>
      </c>
      <c r="DA52" s="24"/>
      <c r="DB52" s="24"/>
      <c r="DC52" s="24"/>
      <c r="DD52" s="20" t="str">
        <f t="shared" si="239"/>
        <v xml:space="preserve"> </v>
      </c>
      <c r="DE52" s="20" t="str">
        <f t="shared" si="147"/>
        <v xml:space="preserve"> </v>
      </c>
      <c r="DF52" s="24"/>
      <c r="DG52" s="24"/>
      <c r="DH52" s="24"/>
      <c r="DI52" s="20" t="str">
        <f t="shared" si="240"/>
        <v xml:space="preserve"> </v>
      </c>
      <c r="DJ52" s="20" t="str">
        <f t="shared" si="148"/>
        <v xml:space="preserve"> </v>
      </c>
      <c r="DK52" s="24"/>
      <c r="DL52" s="24"/>
      <c r="DM52" s="20" t="str">
        <f>IF(DK52=0," ",IF(DK52/DL52*100&gt;200,"св.200",DK52/DL52))</f>
        <v xml:space="preserve"> </v>
      </c>
      <c r="DN52" s="24">
        <v>6100</v>
      </c>
      <c r="DO52" s="24">
        <v>6076.6</v>
      </c>
      <c r="DP52" s="24">
        <v>8893.7800000000007</v>
      </c>
      <c r="DQ52" s="20">
        <f t="shared" si="242"/>
        <v>0.99616393442622952</v>
      </c>
      <c r="DR52" s="20">
        <f t="shared" si="150"/>
        <v>0.68324154633912693</v>
      </c>
      <c r="DS52" s="44"/>
      <c r="DT52" s="44"/>
      <c r="DU52" s="41"/>
      <c r="DV52" s="20" t="str">
        <f t="shared" si="120"/>
        <v xml:space="preserve"> </v>
      </c>
      <c r="DW52" s="20" t="str">
        <f t="shared" si="204"/>
        <v xml:space="preserve"> </v>
      </c>
    </row>
    <row r="53" spans="1:127" s="14" customFormat="1" ht="15.75" customHeight="1" outlineLevel="1" x14ac:dyDescent="0.25">
      <c r="A53" s="13">
        <f t="shared" si="280"/>
        <v>42</v>
      </c>
      <c r="B53" s="55" t="s">
        <v>109</v>
      </c>
      <c r="C53" s="56">
        <f t="shared" si="265"/>
        <v>2877607.45</v>
      </c>
      <c r="D53" s="57">
        <v>2877607.45</v>
      </c>
      <c r="E53" s="19">
        <f t="shared" si="266"/>
        <v>3356272.62</v>
      </c>
      <c r="F53" s="48">
        <v>3356272.62</v>
      </c>
      <c r="G53" s="19">
        <f>L53+AU53</f>
        <v>3015024.85</v>
      </c>
      <c r="H53" s="20">
        <f t="shared" si="228"/>
        <v>1.1663413715446143</v>
      </c>
      <c r="I53" s="20">
        <f t="shared" si="122"/>
        <v>1.1131824071035434</v>
      </c>
      <c r="J53" s="12">
        <f t="shared" si="270"/>
        <v>2430000</v>
      </c>
      <c r="K53" s="17">
        <f t="shared" si="270"/>
        <v>2966687.63</v>
      </c>
      <c r="L53" s="12">
        <f t="shared" si="271"/>
        <v>2851676.7</v>
      </c>
      <c r="M53" s="20">
        <f t="shared" si="245"/>
        <v>1.2208591069958847</v>
      </c>
      <c r="N53" s="20">
        <f t="shared" si="124"/>
        <v>1.0403309849254649</v>
      </c>
      <c r="O53" s="24">
        <v>1648500</v>
      </c>
      <c r="P53" s="24">
        <v>1622204.66</v>
      </c>
      <c r="Q53" s="24">
        <v>1532289.95</v>
      </c>
      <c r="R53" s="20">
        <f t="shared" si="229"/>
        <v>0.98404892932969357</v>
      </c>
      <c r="S53" s="20">
        <f t="shared" si="125"/>
        <v>1.0586799580588517</v>
      </c>
      <c r="T53" s="24"/>
      <c r="U53" s="24"/>
      <c r="V53" s="24"/>
      <c r="W53" s="20" t="str">
        <f t="shared" si="230"/>
        <v xml:space="preserve"> </v>
      </c>
      <c r="X53" s="20" t="str">
        <f t="shared" si="272"/>
        <v xml:space="preserve"> </v>
      </c>
      <c r="Y53" s="24">
        <v>20600</v>
      </c>
      <c r="Z53" s="24">
        <v>21025.37</v>
      </c>
      <c r="AA53" s="24">
        <v>62619.95</v>
      </c>
      <c r="AB53" s="20">
        <f t="shared" si="231"/>
        <v>1.0206490291262136</v>
      </c>
      <c r="AC53" s="20">
        <f t="shared" si="127"/>
        <v>0.3357615264783827</v>
      </c>
      <c r="AD53" s="24">
        <v>247000</v>
      </c>
      <c r="AE53" s="24">
        <v>476424.16</v>
      </c>
      <c r="AF53" s="24">
        <v>219787.64</v>
      </c>
      <c r="AG53" s="20">
        <f t="shared" si="232"/>
        <v>1.9288427530364372</v>
      </c>
      <c r="AH53" s="20" t="str">
        <f t="shared" si="128"/>
        <v>св.200</v>
      </c>
      <c r="AI53" s="24">
        <v>505900</v>
      </c>
      <c r="AJ53" s="24">
        <v>846233.44</v>
      </c>
      <c r="AK53" s="24">
        <v>1034239.16</v>
      </c>
      <c r="AL53" s="20">
        <f t="shared" si="233"/>
        <v>1.6727286815576199</v>
      </c>
      <c r="AM53" s="20">
        <f t="shared" si="129"/>
        <v>0.81821833162844071</v>
      </c>
      <c r="AN53" s="24">
        <v>8000</v>
      </c>
      <c r="AO53" s="24">
        <v>800</v>
      </c>
      <c r="AP53" s="24">
        <v>2740</v>
      </c>
      <c r="AQ53" s="20">
        <f t="shared" si="281"/>
        <v>0.1</v>
      </c>
      <c r="AR53" s="20">
        <f t="shared" si="130"/>
        <v>0.29197080291970801</v>
      </c>
      <c r="AS53" s="7">
        <f t="shared" si="273"/>
        <v>447607.45</v>
      </c>
      <c r="AT53" s="7">
        <f t="shared" si="274"/>
        <v>389584.99000000005</v>
      </c>
      <c r="AU53" s="7">
        <f t="shared" si="275"/>
        <v>163348.15</v>
      </c>
      <c r="AV53" s="20">
        <f t="shared" si="234"/>
        <v>0.87037199671274468</v>
      </c>
      <c r="AW53" s="20" t="str">
        <f t="shared" si="131"/>
        <v>св.200</v>
      </c>
      <c r="AX53" s="24"/>
      <c r="AY53" s="24"/>
      <c r="AZ53" s="24"/>
      <c r="BA53" s="20" t="str">
        <f t="shared" si="235"/>
        <v xml:space="preserve"> </v>
      </c>
      <c r="BB53" s="20" t="str">
        <f t="shared" si="132"/>
        <v xml:space="preserve"> </v>
      </c>
      <c r="BC53" s="24"/>
      <c r="BD53" s="24">
        <v>1573.53</v>
      </c>
      <c r="BE53" s="24">
        <v>4226.68</v>
      </c>
      <c r="BF53" s="20" t="str">
        <f t="shared" si="133"/>
        <v xml:space="preserve"> </v>
      </c>
      <c r="BG53" s="20">
        <f t="shared" si="134"/>
        <v>0.37228510320156716</v>
      </c>
      <c r="BH53" s="24">
        <v>12300</v>
      </c>
      <c r="BI53" s="24">
        <v>7000</v>
      </c>
      <c r="BJ53" s="24">
        <v>13500</v>
      </c>
      <c r="BK53" s="20">
        <f t="shared" si="236"/>
        <v>0.56910569105691056</v>
      </c>
      <c r="BL53" s="20">
        <f>IF(BI53=0," ",IF(BI53/BJ53*100&gt;200,"св.200",BI53/BJ53))</f>
        <v>0.51851851851851849</v>
      </c>
      <c r="BM53" s="24"/>
      <c r="BN53" s="24"/>
      <c r="BO53" s="24"/>
      <c r="BP53" s="20" t="str">
        <f t="shared" si="263"/>
        <v xml:space="preserve"> </v>
      </c>
      <c r="BQ53" s="20" t="str">
        <f t="shared" si="136"/>
        <v xml:space="preserve"> </v>
      </c>
      <c r="BR53" s="24">
        <v>138300</v>
      </c>
      <c r="BS53" s="24">
        <v>135977.60999999999</v>
      </c>
      <c r="BT53" s="24">
        <v>145621.47</v>
      </c>
      <c r="BU53" s="20">
        <f t="shared" si="237"/>
        <v>0.98320759219088927</v>
      </c>
      <c r="BV53" s="20">
        <f t="shared" si="169"/>
        <v>0.93377446333978076</v>
      </c>
      <c r="BW53" s="24"/>
      <c r="BX53" s="24"/>
      <c r="BY53" s="24"/>
      <c r="BZ53" s="20" t="str">
        <f t="shared" si="238"/>
        <v xml:space="preserve"> </v>
      </c>
      <c r="CA53" s="20" t="str">
        <f t="shared" si="138"/>
        <v xml:space="preserve"> </v>
      </c>
      <c r="CB53" s="24">
        <v>271000</v>
      </c>
      <c r="CC53" s="24">
        <v>216800</v>
      </c>
      <c r="CD53" s="24"/>
      <c r="CE53" s="20">
        <f t="shared" si="276"/>
        <v>0.8</v>
      </c>
      <c r="CF53" s="20" t="str">
        <f t="shared" si="139"/>
        <v xml:space="preserve"> </v>
      </c>
      <c r="CG53" s="19">
        <f t="shared" si="277"/>
        <v>0</v>
      </c>
      <c r="CH53" s="19">
        <f t="shared" si="278"/>
        <v>0</v>
      </c>
      <c r="CI53" s="19">
        <f t="shared" si="279"/>
        <v>0</v>
      </c>
      <c r="CJ53" s="20" t="str">
        <f t="shared" si="140"/>
        <v xml:space="preserve"> </v>
      </c>
      <c r="CK53" s="20" t="str">
        <f t="shared" si="156"/>
        <v xml:space="preserve"> </v>
      </c>
      <c r="CL53" s="24"/>
      <c r="CM53" s="24"/>
      <c r="CN53" s="24"/>
      <c r="CO53" s="20" t="str">
        <f t="shared" si="141"/>
        <v xml:space="preserve"> </v>
      </c>
      <c r="CP53" s="20" t="str">
        <f t="shared" si="142"/>
        <v xml:space="preserve"> </v>
      </c>
      <c r="CQ53" s="24"/>
      <c r="CR53" s="24"/>
      <c r="CS53" s="24"/>
      <c r="CT53" s="20" t="str">
        <f t="shared" si="143"/>
        <v xml:space="preserve"> </v>
      </c>
      <c r="CU53" s="20" t="str">
        <f t="shared" si="144"/>
        <v xml:space="preserve"> </v>
      </c>
      <c r="CV53" s="24"/>
      <c r="CW53" s="24"/>
      <c r="CX53" s="24"/>
      <c r="CY53" s="20" t="str">
        <f t="shared" si="145"/>
        <v xml:space="preserve"> </v>
      </c>
      <c r="CZ53" s="20" t="str">
        <f t="shared" si="146"/>
        <v xml:space="preserve"> </v>
      </c>
      <c r="DA53" s="24"/>
      <c r="DB53" s="24"/>
      <c r="DC53" s="24"/>
      <c r="DD53" s="20" t="str">
        <f t="shared" si="239"/>
        <v xml:space="preserve"> </v>
      </c>
      <c r="DE53" s="20" t="str">
        <f t="shared" si="147"/>
        <v xml:space="preserve"> </v>
      </c>
      <c r="DF53" s="24"/>
      <c r="DG53" s="24"/>
      <c r="DH53" s="24"/>
      <c r="DI53" s="20" t="str">
        <f t="shared" si="240"/>
        <v xml:space="preserve"> </v>
      </c>
      <c r="DJ53" s="20" t="str">
        <f t="shared" si="148"/>
        <v xml:space="preserve"> </v>
      </c>
      <c r="DK53" s="24">
        <v>2226.4</v>
      </c>
      <c r="DL53" s="24"/>
      <c r="DM53" s="20" t="str">
        <f t="shared" si="149"/>
        <v xml:space="preserve"> </v>
      </c>
      <c r="DN53" s="24"/>
      <c r="DO53" s="24"/>
      <c r="DP53" s="24"/>
      <c r="DQ53" s="20" t="str">
        <f t="shared" si="242"/>
        <v xml:space="preserve"> </v>
      </c>
      <c r="DR53" s="20" t="str">
        <f t="shared" si="150"/>
        <v xml:space="preserve"> </v>
      </c>
      <c r="DS53" s="44">
        <v>26007.45</v>
      </c>
      <c r="DT53" s="44">
        <v>26007.45</v>
      </c>
      <c r="DU53" s="41"/>
      <c r="DV53" s="20">
        <f t="shared" si="120"/>
        <v>1</v>
      </c>
      <c r="DW53" s="20" t="str">
        <f t="shared" si="204"/>
        <v xml:space="preserve"> </v>
      </c>
    </row>
    <row r="54" spans="1:127" s="14" customFormat="1" ht="15.75" customHeight="1" outlineLevel="1" x14ac:dyDescent="0.25">
      <c r="A54" s="13">
        <f t="shared" si="280"/>
        <v>43</v>
      </c>
      <c r="B54" s="6" t="s">
        <v>45</v>
      </c>
      <c r="C54" s="19">
        <f t="shared" si="265"/>
        <v>758142.14</v>
      </c>
      <c r="D54" s="48">
        <v>758142.14</v>
      </c>
      <c r="E54" s="19">
        <f t="shared" si="266"/>
        <v>752130.32000000007</v>
      </c>
      <c r="F54" s="48">
        <v>752130.32</v>
      </c>
      <c r="G54" s="19">
        <f t="shared" si="267"/>
        <v>652904.95999999996</v>
      </c>
      <c r="H54" s="20">
        <f t="shared" si="228"/>
        <v>0.99207032602092271</v>
      </c>
      <c r="I54" s="20">
        <f t="shared" si="122"/>
        <v>1.1519751971251684</v>
      </c>
      <c r="J54" s="12">
        <f t="shared" si="270"/>
        <v>535010</v>
      </c>
      <c r="K54" s="17">
        <f t="shared" si="270"/>
        <v>555529.16</v>
      </c>
      <c r="L54" s="12">
        <f t="shared" si="271"/>
        <v>546818.32999999996</v>
      </c>
      <c r="M54" s="20">
        <f t="shared" si="245"/>
        <v>1.0383528532176969</v>
      </c>
      <c r="N54" s="20">
        <f t="shared" si="124"/>
        <v>1.0159300256083224</v>
      </c>
      <c r="O54" s="24">
        <v>350010</v>
      </c>
      <c r="P54" s="24">
        <v>376851.97</v>
      </c>
      <c r="Q54" s="24">
        <v>330368.42</v>
      </c>
      <c r="R54" s="20">
        <f t="shared" si="229"/>
        <v>1.0766891517385218</v>
      </c>
      <c r="S54" s="20">
        <f t="shared" si="125"/>
        <v>1.1407021591228361</v>
      </c>
      <c r="T54" s="24"/>
      <c r="U54" s="24"/>
      <c r="V54" s="24"/>
      <c r="W54" s="20" t="str">
        <f t="shared" si="230"/>
        <v xml:space="preserve"> </v>
      </c>
      <c r="X54" s="20" t="str">
        <f t="shared" si="272"/>
        <v xml:space="preserve"> </v>
      </c>
      <c r="Y54" s="24"/>
      <c r="Z54" s="24"/>
      <c r="AA54" s="24">
        <v>3.9</v>
      </c>
      <c r="AB54" s="20" t="str">
        <f t="shared" si="231"/>
        <v xml:space="preserve"> </v>
      </c>
      <c r="AC54" s="20">
        <f t="shared" si="127"/>
        <v>0</v>
      </c>
      <c r="AD54" s="24">
        <v>16000</v>
      </c>
      <c r="AE54" s="24">
        <v>16588.150000000001</v>
      </c>
      <c r="AF54" s="24">
        <v>17060.89</v>
      </c>
      <c r="AG54" s="20">
        <f t="shared" si="232"/>
        <v>1.0367593750000001</v>
      </c>
      <c r="AH54" s="20">
        <f t="shared" si="128"/>
        <v>0.97229101178191768</v>
      </c>
      <c r="AI54" s="24">
        <v>153000</v>
      </c>
      <c r="AJ54" s="24">
        <v>145989.04</v>
      </c>
      <c r="AK54" s="24">
        <v>173185.12</v>
      </c>
      <c r="AL54" s="20">
        <f t="shared" si="233"/>
        <v>0.95417673202614384</v>
      </c>
      <c r="AM54" s="20">
        <f t="shared" si="129"/>
        <v>0.84296526168068031</v>
      </c>
      <c r="AN54" s="24">
        <v>16000</v>
      </c>
      <c r="AO54" s="24">
        <v>16100</v>
      </c>
      <c r="AP54" s="24">
        <v>26200</v>
      </c>
      <c r="AQ54" s="20">
        <f t="shared" si="281"/>
        <v>1.0062500000000001</v>
      </c>
      <c r="AR54" s="20">
        <f t="shared" si="130"/>
        <v>0.6145038167938931</v>
      </c>
      <c r="AS54" s="7">
        <f t="shared" si="273"/>
        <v>223132.14</v>
      </c>
      <c r="AT54" s="7">
        <f t="shared" si="274"/>
        <v>196601.16</v>
      </c>
      <c r="AU54" s="7">
        <f t="shared" si="275"/>
        <v>106086.63</v>
      </c>
      <c r="AV54" s="20">
        <f t="shared" si="234"/>
        <v>0.88109745194036138</v>
      </c>
      <c r="AW54" s="20">
        <f t="shared" si="131"/>
        <v>1.8532133596853817</v>
      </c>
      <c r="AX54" s="24"/>
      <c r="AY54" s="24"/>
      <c r="AZ54" s="24"/>
      <c r="BA54" s="20" t="str">
        <f t="shared" si="235"/>
        <v xml:space="preserve"> </v>
      </c>
      <c r="BB54" s="20" t="str">
        <f t="shared" si="132"/>
        <v xml:space="preserve"> </v>
      </c>
      <c r="BC54" s="24"/>
      <c r="BD54" s="24"/>
      <c r="BE54" s="24"/>
      <c r="BF54" s="20" t="str">
        <f t="shared" si="133"/>
        <v xml:space="preserve"> </v>
      </c>
      <c r="BG54" s="20" t="str">
        <f t="shared" si="134"/>
        <v xml:space="preserve"> </v>
      </c>
      <c r="BH54" s="24">
        <v>8024.83</v>
      </c>
      <c r="BI54" s="24">
        <v>8024.83</v>
      </c>
      <c r="BJ54" s="24"/>
      <c r="BK54" s="20">
        <f t="shared" si="236"/>
        <v>1</v>
      </c>
      <c r="BL54" s="20" t="str">
        <f t="shared" si="135"/>
        <v xml:space="preserve"> </v>
      </c>
      <c r="BM54" s="24">
        <v>52838.71</v>
      </c>
      <c r="BN54" s="24">
        <v>37258.06</v>
      </c>
      <c r="BO54" s="24">
        <v>53516.13</v>
      </c>
      <c r="BP54" s="20">
        <f t="shared" si="263"/>
        <v>0.70512811535330822</v>
      </c>
      <c r="BQ54" s="20">
        <f t="shared" si="136"/>
        <v>0.69620243466782816</v>
      </c>
      <c r="BR54" s="24">
        <v>4491</v>
      </c>
      <c r="BS54" s="24">
        <v>4490.2</v>
      </c>
      <c r="BT54" s="24"/>
      <c r="BU54" s="20">
        <f t="shared" si="237"/>
        <v>0.99982186595413047</v>
      </c>
      <c r="BV54" s="20" t="str">
        <f t="shared" si="169"/>
        <v xml:space="preserve"> </v>
      </c>
      <c r="BW54" s="24">
        <v>142000</v>
      </c>
      <c r="BX54" s="24">
        <v>131050.47</v>
      </c>
      <c r="BY54" s="24">
        <v>46504.02</v>
      </c>
      <c r="BZ54" s="20">
        <f t="shared" si="238"/>
        <v>0.92289063380281688</v>
      </c>
      <c r="CA54" s="20" t="str">
        <f t="shared" si="138"/>
        <v>св.200</v>
      </c>
      <c r="CB54" s="24"/>
      <c r="CC54" s="24"/>
      <c r="CD54" s="24"/>
      <c r="CE54" s="20" t="str">
        <f t="shared" si="276"/>
        <v xml:space="preserve"> </v>
      </c>
      <c r="CF54" s="20" t="str">
        <f t="shared" si="139"/>
        <v xml:space="preserve"> </v>
      </c>
      <c r="CG54" s="19">
        <f t="shared" si="277"/>
        <v>0</v>
      </c>
      <c r="CH54" s="19">
        <f t="shared" si="278"/>
        <v>0</v>
      </c>
      <c r="CI54" s="19">
        <f t="shared" si="279"/>
        <v>0</v>
      </c>
      <c r="CJ54" s="20" t="str">
        <f t="shared" si="140"/>
        <v xml:space="preserve"> </v>
      </c>
      <c r="CK54" s="20" t="str">
        <f t="shared" si="156"/>
        <v xml:space="preserve"> </v>
      </c>
      <c r="CL54" s="24"/>
      <c r="CM54" s="24"/>
      <c r="CN54" s="24"/>
      <c r="CO54" s="20" t="str">
        <f t="shared" si="141"/>
        <v xml:space="preserve"> </v>
      </c>
      <c r="CP54" s="20" t="str">
        <f t="shared" si="142"/>
        <v xml:space="preserve"> </v>
      </c>
      <c r="CQ54" s="24"/>
      <c r="CR54" s="24"/>
      <c r="CS54" s="24"/>
      <c r="CT54" s="20" t="str">
        <f t="shared" si="143"/>
        <v xml:space="preserve"> </v>
      </c>
      <c r="CU54" s="20" t="str">
        <f t="shared" si="144"/>
        <v xml:space="preserve"> </v>
      </c>
      <c r="CV54" s="24"/>
      <c r="CW54" s="24"/>
      <c r="CX54" s="24"/>
      <c r="CY54" s="20" t="str">
        <f t="shared" si="145"/>
        <v xml:space="preserve"> </v>
      </c>
      <c r="CZ54" s="20" t="str">
        <f t="shared" si="146"/>
        <v xml:space="preserve"> </v>
      </c>
      <c r="DA54" s="24"/>
      <c r="DB54" s="24"/>
      <c r="DC54" s="24"/>
      <c r="DD54" s="20" t="str">
        <f t="shared" si="239"/>
        <v xml:space="preserve"> </v>
      </c>
      <c r="DE54" s="20" t="str">
        <f t="shared" si="147"/>
        <v xml:space="preserve"> </v>
      </c>
      <c r="DF54" s="24"/>
      <c r="DG54" s="24"/>
      <c r="DH54" s="24">
        <v>5288.88</v>
      </c>
      <c r="DI54" s="20" t="str">
        <f t="shared" si="240"/>
        <v xml:space="preserve"> </v>
      </c>
      <c r="DJ54" s="20">
        <f t="shared" si="148"/>
        <v>0</v>
      </c>
      <c r="DK54" s="24"/>
      <c r="DL54" s="24"/>
      <c r="DM54" s="20" t="str">
        <f t="shared" si="149"/>
        <v xml:space="preserve"> </v>
      </c>
      <c r="DN54" s="24">
        <v>777.6</v>
      </c>
      <c r="DO54" s="24">
        <v>777.6</v>
      </c>
      <c r="DP54" s="24">
        <v>777.6</v>
      </c>
      <c r="DQ54" s="20">
        <f t="shared" si="242"/>
        <v>1</v>
      </c>
      <c r="DR54" s="20">
        <f t="shared" si="150"/>
        <v>1</v>
      </c>
      <c r="DS54" s="44">
        <v>15000</v>
      </c>
      <c r="DT54" s="44">
        <v>15000</v>
      </c>
      <c r="DU54" s="41"/>
      <c r="DV54" s="20">
        <f t="shared" si="120"/>
        <v>1</v>
      </c>
      <c r="DW54" s="20" t="str">
        <f t="shared" si="204"/>
        <v xml:space="preserve"> </v>
      </c>
    </row>
    <row r="55" spans="1:127" s="83" customFormat="1" ht="15.75" x14ac:dyDescent="0.2">
      <c r="A55" s="76"/>
      <c r="B55" s="77" t="s">
        <v>142</v>
      </c>
      <c r="C55" s="84">
        <f>SUM(C56:C61)</f>
        <v>63050578.590000004</v>
      </c>
      <c r="D55" s="85"/>
      <c r="E55" s="84">
        <f t="shared" ref="E55" si="282">SUM(E56:E61)</f>
        <v>62781414.830000006</v>
      </c>
      <c r="F55" s="85"/>
      <c r="G55" s="84">
        <f>SUM(G56:G61)</f>
        <v>58034165.819999993</v>
      </c>
      <c r="H55" s="80">
        <f t="shared" si="228"/>
        <v>0.99573098667737381</v>
      </c>
      <c r="I55" s="80">
        <f t="shared" si="122"/>
        <v>1.0818009347239379</v>
      </c>
      <c r="J55" s="78">
        <f t="shared" ref="J55" si="283">SUM(J56:J61)</f>
        <v>54762505.299999997</v>
      </c>
      <c r="K55" s="88">
        <f>SUM(K56:K61)</f>
        <v>57782930.530000001</v>
      </c>
      <c r="L55" s="78">
        <f t="shared" ref="L55" si="284">SUM(L56:L61)</f>
        <v>52801432.809999987</v>
      </c>
      <c r="M55" s="80">
        <f t="shared" si="245"/>
        <v>1.0551549863077576</v>
      </c>
      <c r="N55" s="80">
        <f t="shared" si="124"/>
        <v>1.0943439875566516</v>
      </c>
      <c r="O55" s="78">
        <f>SUM(O56:O61)</f>
        <v>41516536.629999995</v>
      </c>
      <c r="P55" s="78">
        <f>SUM(P56:P61)</f>
        <v>44047427.460000001</v>
      </c>
      <c r="Q55" s="78">
        <f>SUM(Q56:Q61)</f>
        <v>43656998.549999997</v>
      </c>
      <c r="R55" s="80">
        <f t="shared" si="229"/>
        <v>1.0609610298796257</v>
      </c>
      <c r="S55" s="80">
        <f t="shared" si="125"/>
        <v>1.0089431001435623</v>
      </c>
      <c r="T55" s="78">
        <f>SUM(T56:T61)</f>
        <v>1132910</v>
      </c>
      <c r="U55" s="78">
        <f>SUM(U56:U61)</f>
        <v>1154680.71</v>
      </c>
      <c r="V55" s="78">
        <f>SUM(V56:V61)</f>
        <v>957165.79</v>
      </c>
      <c r="W55" s="80">
        <f t="shared" si="230"/>
        <v>1.0192166279757437</v>
      </c>
      <c r="X55" s="80">
        <f t="shared" si="126"/>
        <v>1.2063539274632871</v>
      </c>
      <c r="Y55" s="78">
        <f>SUM(Y56:Y61)</f>
        <v>98661.61</v>
      </c>
      <c r="Z55" s="78">
        <f>SUM(Z56:Z61)</f>
        <v>97619.88</v>
      </c>
      <c r="AA55" s="78">
        <f>SUM(AA56:AA61)</f>
        <v>22317.489999999998</v>
      </c>
      <c r="AB55" s="80">
        <f t="shared" si="231"/>
        <v>0.98944138454663377</v>
      </c>
      <c r="AC55" s="80" t="str">
        <f t="shared" si="127"/>
        <v>св.200</v>
      </c>
      <c r="AD55" s="78">
        <f>SUM(AD56:AD61)</f>
        <v>2675729.35</v>
      </c>
      <c r="AE55" s="78">
        <f>SUM(AE56:AE61)</f>
        <v>2631302.4400000004</v>
      </c>
      <c r="AF55" s="78">
        <f>SUM(AF56:AF61)</f>
        <v>2511587.75</v>
      </c>
      <c r="AG55" s="80">
        <f t="shared" si="232"/>
        <v>0.9833963364045023</v>
      </c>
      <c r="AH55" s="80">
        <f t="shared" si="128"/>
        <v>1.0476649442170596</v>
      </c>
      <c r="AI55" s="78">
        <f>SUM(AI56:AI61)</f>
        <v>9294067.7100000009</v>
      </c>
      <c r="AJ55" s="78">
        <f>SUM(AJ56:AJ61)</f>
        <v>9812500.040000001</v>
      </c>
      <c r="AK55" s="78">
        <f>SUM(AK56:AK61)</f>
        <v>5600353.2299999995</v>
      </c>
      <c r="AL55" s="80">
        <f t="shared" si="233"/>
        <v>1.0557809934440427</v>
      </c>
      <c r="AM55" s="80">
        <f t="shared" si="129"/>
        <v>1.752121631799286</v>
      </c>
      <c r="AN55" s="78">
        <f>SUM(AN56:AN61)</f>
        <v>44600</v>
      </c>
      <c r="AO55" s="78">
        <f>SUM(AO56:AO61)</f>
        <v>39400</v>
      </c>
      <c r="AP55" s="78">
        <f>SUM(AP56:AP61)</f>
        <v>53010</v>
      </c>
      <c r="AQ55" s="80">
        <f t="shared" si="281"/>
        <v>0.88340807174887892</v>
      </c>
      <c r="AR55" s="80">
        <f t="shared" si="130"/>
        <v>0.7432559894359555</v>
      </c>
      <c r="AS55" s="78">
        <f>SUM(AS56:AS61)</f>
        <v>8288073.2899999991</v>
      </c>
      <c r="AT55" s="78">
        <f t="shared" ref="AT55:AU55" si="285">SUM(AT56:AT61)</f>
        <v>4998484.3</v>
      </c>
      <c r="AU55" s="78">
        <f t="shared" si="285"/>
        <v>5232733.01</v>
      </c>
      <c r="AV55" s="80">
        <f t="shared" si="234"/>
        <v>0.60309364132082866</v>
      </c>
      <c r="AW55" s="80">
        <f t="shared" si="131"/>
        <v>0.95523396482252398</v>
      </c>
      <c r="AX55" s="78">
        <f>SUM(AX56:AX61)</f>
        <v>2215000</v>
      </c>
      <c r="AY55" s="78">
        <f>SUM(AY56:AY61)</f>
        <v>2253376.23</v>
      </c>
      <c r="AZ55" s="78">
        <f>SUM(AZ56:AZ61)</f>
        <v>2197451.88</v>
      </c>
      <c r="BA55" s="80">
        <f t="shared" si="235"/>
        <v>1.0173256117381491</v>
      </c>
      <c r="BB55" s="80">
        <f t="shared" si="132"/>
        <v>1.025449635784516</v>
      </c>
      <c r="BC55" s="78">
        <f>SUM(BC56:BC61)</f>
        <v>309448.89</v>
      </c>
      <c r="BD55" s="78">
        <f>SUM(BD56:BD61)</f>
        <v>309448.89</v>
      </c>
      <c r="BE55" s="78">
        <f>SUM(BE56:BE61)</f>
        <v>307401.51</v>
      </c>
      <c r="BF55" s="80">
        <f t="shared" si="133"/>
        <v>1</v>
      </c>
      <c r="BG55" s="80">
        <f t="shared" si="134"/>
        <v>1.0066602795802793</v>
      </c>
      <c r="BH55" s="78">
        <f>SUM(BH56:BH61)</f>
        <v>474760.21</v>
      </c>
      <c r="BI55" s="78">
        <f>SUM(BI56:BI61)</f>
        <v>390374.68000000005</v>
      </c>
      <c r="BJ55" s="78">
        <f>SUM(BJ56:BJ61)</f>
        <v>373498.79</v>
      </c>
      <c r="BK55" s="80">
        <f t="shared" si="236"/>
        <v>0.82225652398291771</v>
      </c>
      <c r="BL55" s="80">
        <f t="shared" si="135"/>
        <v>1.0451832521331597</v>
      </c>
      <c r="BM55" s="78">
        <f>SUM(BM56:BM61)</f>
        <v>203808</v>
      </c>
      <c r="BN55" s="78">
        <f>SUM(BN56:BN61)</f>
        <v>203808</v>
      </c>
      <c r="BO55" s="78">
        <f>SUM(BO56:BO61)</f>
        <v>202045.5</v>
      </c>
      <c r="BP55" s="80">
        <f t="shared" si="263"/>
        <v>1</v>
      </c>
      <c r="BQ55" s="80">
        <f t="shared" si="136"/>
        <v>1.008723282626933</v>
      </c>
      <c r="BR55" s="78">
        <f>SUM(BR56:BR61)</f>
        <v>556567.63</v>
      </c>
      <c r="BS55" s="78">
        <f>SUM(BS56:BS61)</f>
        <v>416637.01</v>
      </c>
      <c r="BT55" s="78">
        <f>SUM(BT56:BT61)</f>
        <v>474309.31</v>
      </c>
      <c r="BU55" s="80">
        <f t="shared" si="237"/>
        <v>0.74858289908092568</v>
      </c>
      <c r="BV55" s="80">
        <f t="shared" si="169"/>
        <v>0.87840782631907444</v>
      </c>
      <c r="BW55" s="78">
        <f>SUM(BW56:BW61)</f>
        <v>11608.02</v>
      </c>
      <c r="BX55" s="78">
        <f>SUM(BX56:BX61)</f>
        <v>22427.640000000003</v>
      </c>
      <c r="BY55" s="78">
        <f>SUM(BY56:BY61)</f>
        <v>45421.59</v>
      </c>
      <c r="BZ55" s="80">
        <f t="shared" si="238"/>
        <v>1.9320814402456234</v>
      </c>
      <c r="CA55" s="80">
        <f t="shared" si="138"/>
        <v>0.49376607027627178</v>
      </c>
      <c r="CB55" s="78">
        <f>SUM(CB56:CB61)</f>
        <v>1642297</v>
      </c>
      <c r="CC55" s="78">
        <f>SUM(CC56:CC61)</f>
        <v>568257</v>
      </c>
      <c r="CD55" s="78">
        <f>SUM(CD56:CD61)</f>
        <v>691373.5</v>
      </c>
      <c r="CE55" s="80">
        <f t="shared" si="276"/>
        <v>0.34601354079073393</v>
      </c>
      <c r="CF55" s="80">
        <f t="shared" si="139"/>
        <v>0.82192476280910387</v>
      </c>
      <c r="CG55" s="84">
        <f>SUM(CG56:CG61)</f>
        <v>2116997.5299999998</v>
      </c>
      <c r="CH55" s="84">
        <f t="shared" ref="CH55:CI55" si="286">SUM(CH56:CH61)</f>
        <v>98096.19</v>
      </c>
      <c r="CI55" s="84">
        <f t="shared" si="286"/>
        <v>715538.11</v>
      </c>
      <c r="CJ55" s="80">
        <f t="shared" si="140"/>
        <v>4.6337413534913295E-2</v>
      </c>
      <c r="CK55" s="80">
        <f t="shared" si="156"/>
        <v>0.13709429117618907</v>
      </c>
      <c r="CL55" s="78">
        <f>SUM(CL56:CL61)</f>
        <v>12497.66</v>
      </c>
      <c r="CM55" s="78">
        <f>SUM(CM56:CM61)</f>
        <v>12497.66</v>
      </c>
      <c r="CN55" s="78">
        <f>SUM(CN56:CN61)</f>
        <v>25784.92</v>
      </c>
      <c r="CO55" s="80">
        <f t="shared" si="141"/>
        <v>1</v>
      </c>
      <c r="CP55" s="80">
        <f t="shared" si="142"/>
        <v>0.48468872503773525</v>
      </c>
      <c r="CQ55" s="78">
        <f>SUM(CQ56:CQ61)</f>
        <v>2104499.87</v>
      </c>
      <c r="CR55" s="78">
        <f>SUM(CR56:CR61)</f>
        <v>85598.53</v>
      </c>
      <c r="CS55" s="78">
        <f>SUM(CS56:CS61)</f>
        <v>689753.19</v>
      </c>
      <c r="CT55" s="80">
        <f t="shared" si="143"/>
        <v>4.0674048604241536E-2</v>
      </c>
      <c r="CU55" s="80">
        <f t="shared" si="144"/>
        <v>0.1241002306926627</v>
      </c>
      <c r="CV55" s="78">
        <f>SUM(CV56:CV61)</f>
        <v>0</v>
      </c>
      <c r="CW55" s="78">
        <f>SUM(CW56:CW61)</f>
        <v>0</v>
      </c>
      <c r="CX55" s="78">
        <f>SUM(CX56:CX61)</f>
        <v>0</v>
      </c>
      <c r="CY55" s="82" t="str">
        <f t="shared" si="145"/>
        <v xml:space="preserve"> </v>
      </c>
      <c r="CZ55" s="82" t="str">
        <f t="shared" si="146"/>
        <v xml:space="preserve"> </v>
      </c>
      <c r="DA55" s="78">
        <f>SUM(DA56:DA61)</f>
        <v>0</v>
      </c>
      <c r="DB55" s="78">
        <f>SUM(DB56:DB61)</f>
        <v>0</v>
      </c>
      <c r="DC55" s="78">
        <f>SUM(DC56:DC61)</f>
        <v>0</v>
      </c>
      <c r="DD55" s="80" t="str">
        <f t="shared" si="239"/>
        <v xml:space="preserve"> </v>
      </c>
      <c r="DE55" s="80" t="str">
        <f t="shared" si="147"/>
        <v xml:space="preserve"> </v>
      </c>
      <c r="DF55" s="78">
        <f>SUM(DF56:DF61)</f>
        <v>275483.03000000003</v>
      </c>
      <c r="DG55" s="78">
        <f>SUM(DG56:DG61)</f>
        <v>278391.47000000003</v>
      </c>
      <c r="DH55" s="78">
        <f>SUM(DH56:DH61)</f>
        <v>224809.61</v>
      </c>
      <c r="DI55" s="80">
        <f t="shared" si="240"/>
        <v>1.0105576013157689</v>
      </c>
      <c r="DJ55" s="80">
        <f t="shared" si="148"/>
        <v>1.2383432807876853</v>
      </c>
      <c r="DK55" s="78">
        <f>SUM(DK56:DK61)</f>
        <v>-117.15</v>
      </c>
      <c r="DL55" s="78">
        <f>SUM(DL56:DL61)</f>
        <v>117.15</v>
      </c>
      <c r="DM55" s="80">
        <f>IF(DK55=0," ",IF(DK55/DL55*100&gt;200,"св.200",DK55/DL55))</f>
        <v>-1</v>
      </c>
      <c r="DN55" s="78">
        <f>SUM(DN56:DN61)</f>
        <v>0</v>
      </c>
      <c r="DO55" s="78">
        <f>SUM(DO56:DO61)</f>
        <v>0</v>
      </c>
      <c r="DP55" s="78">
        <f>SUM(DP56:DP61)</f>
        <v>0</v>
      </c>
      <c r="DQ55" s="80" t="str">
        <f t="shared" si="242"/>
        <v xml:space="preserve"> </v>
      </c>
      <c r="DR55" s="80" t="str">
        <f t="shared" ref="DR55:DR61" si="287">IF(DO55=0," ",IF(DO55/DP55*100&gt;200,"св.200",DO55/DP55))</f>
        <v xml:space="preserve"> </v>
      </c>
      <c r="DS55" s="78">
        <f>SUM(DS56:DS61)</f>
        <v>480175.82</v>
      </c>
      <c r="DT55" s="78">
        <f>SUM(DT56:DT61)</f>
        <v>455857.18</v>
      </c>
      <c r="DU55" s="78">
        <f>SUM(DU56:DU61)</f>
        <v>0</v>
      </c>
      <c r="DV55" s="80">
        <f t="shared" si="120"/>
        <v>0.94935471761156154</v>
      </c>
      <c r="DW55" s="80"/>
    </row>
    <row r="56" spans="1:127" s="14" customFormat="1" ht="16.5" customHeight="1" outlineLevel="1" x14ac:dyDescent="0.25">
      <c r="A56" s="13">
        <v>44</v>
      </c>
      <c r="B56" s="6" t="s">
        <v>76</v>
      </c>
      <c r="C56" s="19">
        <f t="shared" ref="C56:C61" si="288">J56+AS56</f>
        <v>49295690.149999999</v>
      </c>
      <c r="D56" s="48">
        <v>49295690.149999999</v>
      </c>
      <c r="E56" s="19">
        <f t="shared" ref="E56:E61" si="289">K56+AT56</f>
        <v>52220876.920000002</v>
      </c>
      <c r="F56" s="48">
        <v>52220876.920000002</v>
      </c>
      <c r="G56" s="19">
        <f t="shared" ref="G56:G61" si="290">L56+AU56</f>
        <v>50159699.569999993</v>
      </c>
      <c r="H56" s="20">
        <f t="shared" si="228"/>
        <v>1.059339604762588</v>
      </c>
      <c r="I56" s="20">
        <f t="shared" si="122"/>
        <v>1.0410922985518194</v>
      </c>
      <c r="J56" s="12">
        <f t="shared" ref="J56:L61" si="291">Y56++AI56+O56+AD56+AN56+T56</f>
        <v>46288688.859999999</v>
      </c>
      <c r="K56" s="17">
        <f t="shared" si="291"/>
        <v>49157765.920000002</v>
      </c>
      <c r="L56" s="12">
        <f t="shared" si="291"/>
        <v>47338458.929999992</v>
      </c>
      <c r="M56" s="20">
        <f t="shared" si="245"/>
        <v>1.0619822494579079</v>
      </c>
      <c r="N56" s="20">
        <f t="shared" si="124"/>
        <v>1.0384319014839549</v>
      </c>
      <c r="O56" s="24">
        <v>40180420.189999998</v>
      </c>
      <c r="P56" s="24">
        <v>42816613.140000001</v>
      </c>
      <c r="Q56" s="24">
        <v>42550018.939999998</v>
      </c>
      <c r="R56" s="20">
        <f t="shared" si="229"/>
        <v>1.0656088945196271</v>
      </c>
      <c r="S56" s="20">
        <f t="shared" si="125"/>
        <v>1.006265430818631</v>
      </c>
      <c r="T56" s="24">
        <v>1132910</v>
      </c>
      <c r="U56" s="24">
        <v>1154680.71</v>
      </c>
      <c r="V56" s="24">
        <v>957165.79</v>
      </c>
      <c r="W56" s="20">
        <f t="shared" si="230"/>
        <v>1.0192166279757437</v>
      </c>
      <c r="X56" s="20">
        <f t="shared" si="126"/>
        <v>1.2063539274632871</v>
      </c>
      <c r="Y56" s="24">
        <v>5561.61</v>
      </c>
      <c r="Z56" s="24">
        <v>5561.61</v>
      </c>
      <c r="AA56" s="24"/>
      <c r="AB56" s="20">
        <f t="shared" si="231"/>
        <v>1</v>
      </c>
      <c r="AC56" s="20" t="str">
        <f t="shared" si="127"/>
        <v xml:space="preserve"> </v>
      </c>
      <c r="AD56" s="24">
        <v>1505729.35</v>
      </c>
      <c r="AE56" s="24">
        <v>1530385.31</v>
      </c>
      <c r="AF56" s="24">
        <v>1559025.65</v>
      </c>
      <c r="AG56" s="20">
        <f t="shared" si="232"/>
        <v>1.0163747621709041</v>
      </c>
      <c r="AH56" s="20">
        <f t="shared" si="128"/>
        <v>0.98162933368030225</v>
      </c>
      <c r="AI56" s="24">
        <v>3464067.71</v>
      </c>
      <c r="AJ56" s="24">
        <v>3650525.15</v>
      </c>
      <c r="AK56" s="24">
        <v>2272248.5499999998</v>
      </c>
      <c r="AL56" s="20">
        <f t="shared" si="233"/>
        <v>1.0538261534154596</v>
      </c>
      <c r="AM56" s="20">
        <f t="shared" si="129"/>
        <v>1.6065694705801441</v>
      </c>
      <c r="AN56" s="24"/>
      <c r="AO56" s="24"/>
      <c r="AP56" s="24"/>
      <c r="AQ56" s="20" t="str">
        <f t="shared" si="281"/>
        <v xml:space="preserve"> </v>
      </c>
      <c r="AR56" s="20" t="str">
        <f t="shared" si="130"/>
        <v xml:space="preserve"> </v>
      </c>
      <c r="AS56" s="7">
        <f>AX56+BC56+BH56+BM56+BR56+BW56+CB56+CG56+DA56+DF56+DN56+CV56+DS56+323.15</f>
        <v>3007001.29</v>
      </c>
      <c r="AT56" s="7">
        <f>AY56+BD56+BI56+BN56+BS56+BX56+CC56+CH56+DB56+DG56+DO56+CW56+DK56+DT56+323.15</f>
        <v>3063111</v>
      </c>
      <c r="AU56" s="7">
        <f t="shared" ref="AU56" si="292">AZ56+BE56+BJ56+BO56+BT56+BY56+CD56+CI56+DC56+DH56+DP56+CX56+DL56</f>
        <v>2821240.6399999997</v>
      </c>
      <c r="AV56" s="20">
        <f t="shared" si="234"/>
        <v>1.0186596893678086</v>
      </c>
      <c r="AW56" s="20">
        <f t="shared" si="131"/>
        <v>1.0857319140277237</v>
      </c>
      <c r="AX56" s="24">
        <v>2215000</v>
      </c>
      <c r="AY56" s="24">
        <v>2253376.23</v>
      </c>
      <c r="AZ56" s="24">
        <v>2197451.88</v>
      </c>
      <c r="BA56" s="20">
        <f t="shared" si="235"/>
        <v>1.0173256117381491</v>
      </c>
      <c r="BB56" s="20">
        <f t="shared" si="132"/>
        <v>1.025449635784516</v>
      </c>
      <c r="BC56" s="24">
        <v>79421.490000000005</v>
      </c>
      <c r="BD56" s="24">
        <v>79421.490000000005</v>
      </c>
      <c r="BE56" s="24">
        <v>17078.580000000002</v>
      </c>
      <c r="BF56" s="20">
        <f t="shared" si="133"/>
        <v>1</v>
      </c>
      <c r="BG56" s="20" t="str">
        <f t="shared" si="134"/>
        <v>св.200</v>
      </c>
      <c r="BH56" s="24"/>
      <c r="BI56" s="24"/>
      <c r="BJ56" s="24">
        <v>1497.98</v>
      </c>
      <c r="BK56" s="20" t="str">
        <f t="shared" si="236"/>
        <v xml:space="preserve"> </v>
      </c>
      <c r="BL56" s="20">
        <f t="shared" si="135"/>
        <v>0</v>
      </c>
      <c r="BM56" s="24"/>
      <c r="BN56" s="24"/>
      <c r="BO56" s="24"/>
      <c r="BP56" s="20" t="str">
        <f t="shared" si="263"/>
        <v xml:space="preserve"> </v>
      </c>
      <c r="BQ56" s="20" t="str">
        <f t="shared" si="136"/>
        <v xml:space="preserve"> </v>
      </c>
      <c r="BR56" s="24">
        <v>346567.63</v>
      </c>
      <c r="BS56" s="24">
        <v>351752.67</v>
      </c>
      <c r="BT56" s="24">
        <v>335582.67</v>
      </c>
      <c r="BU56" s="20">
        <f t="shared" si="237"/>
        <v>1.0149611202869697</v>
      </c>
      <c r="BV56" s="20">
        <f t="shared" si="169"/>
        <v>1.0481848481627494</v>
      </c>
      <c r="BW56" s="24">
        <v>10000</v>
      </c>
      <c r="BX56" s="24">
        <v>10000</v>
      </c>
      <c r="BY56" s="24">
        <v>6800</v>
      </c>
      <c r="BZ56" s="20">
        <f t="shared" si="238"/>
        <v>1</v>
      </c>
      <c r="CA56" s="20">
        <f t="shared" si="138"/>
        <v>1.4705882352941178</v>
      </c>
      <c r="CB56" s="24"/>
      <c r="CC56" s="24">
        <v>9640</v>
      </c>
      <c r="CD56" s="24">
        <v>12235</v>
      </c>
      <c r="CE56" s="20" t="str">
        <f t="shared" si="276"/>
        <v xml:space="preserve"> </v>
      </c>
      <c r="CF56" s="20">
        <f t="shared" si="139"/>
        <v>0.78790355537392731</v>
      </c>
      <c r="CG56" s="19">
        <f t="shared" ref="CG56:CI56" si="293">CL56+CQ56</f>
        <v>12497.66</v>
      </c>
      <c r="CH56" s="19">
        <f t="shared" si="293"/>
        <v>12497.66</v>
      </c>
      <c r="CI56" s="19">
        <f t="shared" si="293"/>
        <v>25784.92</v>
      </c>
      <c r="CJ56" s="20">
        <f t="shared" si="140"/>
        <v>1</v>
      </c>
      <c r="CK56" s="20">
        <f t="shared" si="156"/>
        <v>0.48468872503773525</v>
      </c>
      <c r="CL56" s="24">
        <v>12497.66</v>
      </c>
      <c r="CM56" s="24">
        <v>12497.66</v>
      </c>
      <c r="CN56" s="24">
        <v>25784.92</v>
      </c>
      <c r="CO56" s="20">
        <f t="shared" si="141"/>
        <v>1</v>
      </c>
      <c r="CP56" s="20">
        <f t="shared" si="142"/>
        <v>0.48468872503773525</v>
      </c>
      <c r="CQ56" s="24"/>
      <c r="CR56" s="24"/>
      <c r="CS56" s="24"/>
      <c r="CT56" s="20" t="str">
        <f t="shared" si="143"/>
        <v xml:space="preserve"> </v>
      </c>
      <c r="CU56" s="20" t="str">
        <f t="shared" si="144"/>
        <v xml:space="preserve"> </v>
      </c>
      <c r="CV56" s="24"/>
      <c r="CW56" s="24"/>
      <c r="CX56" s="24"/>
      <c r="CY56" s="20" t="str">
        <f t="shared" si="145"/>
        <v xml:space="preserve"> </v>
      </c>
      <c r="CZ56" s="20" t="str">
        <f t="shared" si="146"/>
        <v xml:space="preserve"> </v>
      </c>
      <c r="DA56" s="24"/>
      <c r="DB56" s="24"/>
      <c r="DC56" s="24"/>
      <c r="DD56" s="20" t="str">
        <f t="shared" si="239"/>
        <v xml:space="preserve"> </v>
      </c>
      <c r="DE56" s="20" t="str">
        <f t="shared" si="147"/>
        <v xml:space="preserve"> </v>
      </c>
      <c r="DF56" s="24">
        <v>269858.02</v>
      </c>
      <c r="DG56" s="24">
        <v>272766.46000000002</v>
      </c>
      <c r="DH56" s="24">
        <v>224809.61</v>
      </c>
      <c r="DI56" s="20">
        <f t="shared" si="240"/>
        <v>1.0107776674563906</v>
      </c>
      <c r="DJ56" s="20">
        <f t="shared" si="148"/>
        <v>1.2133220639455762</v>
      </c>
      <c r="DK56" s="24"/>
      <c r="DL56" s="24"/>
      <c r="DM56" s="20" t="str">
        <f t="shared" si="149"/>
        <v xml:space="preserve"> </v>
      </c>
      <c r="DN56" s="24"/>
      <c r="DO56" s="24"/>
      <c r="DP56" s="24"/>
      <c r="DQ56" s="20" t="str">
        <f t="shared" si="242"/>
        <v xml:space="preserve"> </v>
      </c>
      <c r="DR56" s="20" t="str">
        <f t="shared" si="287"/>
        <v xml:space="preserve"> </v>
      </c>
      <c r="DS56" s="44">
        <v>73333.34</v>
      </c>
      <c r="DT56" s="44">
        <v>73333.34</v>
      </c>
      <c r="DU56" s="24"/>
      <c r="DV56" s="20">
        <f t="shared" si="120"/>
        <v>1</v>
      </c>
      <c r="DW56" s="20"/>
    </row>
    <row r="57" spans="1:127" s="14" customFormat="1" ht="15.75" customHeight="1" outlineLevel="1" x14ac:dyDescent="0.25">
      <c r="A57" s="13">
        <f>A56+1</f>
        <v>45</v>
      </c>
      <c r="B57" s="6" t="s">
        <v>58</v>
      </c>
      <c r="C57" s="19">
        <f t="shared" si="288"/>
        <v>929500.1</v>
      </c>
      <c r="D57" s="48">
        <v>929500.1</v>
      </c>
      <c r="E57" s="19">
        <f t="shared" si="289"/>
        <v>856985.53</v>
      </c>
      <c r="F57" s="48">
        <v>856985.53</v>
      </c>
      <c r="G57" s="19">
        <f t="shared" si="290"/>
        <v>753500.88</v>
      </c>
      <c r="H57" s="20">
        <f t="shared" si="228"/>
        <v>0.92198540914627125</v>
      </c>
      <c r="I57" s="20">
        <f t="shared" si="122"/>
        <v>1.1373384593791052</v>
      </c>
      <c r="J57" s="12">
        <f t="shared" si="291"/>
        <v>389500</v>
      </c>
      <c r="K57" s="17">
        <f t="shared" si="291"/>
        <v>718906.47</v>
      </c>
      <c r="L57" s="12">
        <f t="shared" si="291"/>
        <v>427430.49</v>
      </c>
      <c r="M57" s="20">
        <f t="shared" si="245"/>
        <v>1.8457162259306803</v>
      </c>
      <c r="N57" s="20">
        <f t="shared" si="124"/>
        <v>1.6819260366755773</v>
      </c>
      <c r="O57" s="24">
        <v>87500</v>
      </c>
      <c r="P57" s="24">
        <v>87188.31</v>
      </c>
      <c r="Q57" s="24">
        <v>91225.68</v>
      </c>
      <c r="R57" s="20">
        <f t="shared" si="229"/>
        <v>0.9964378285714286</v>
      </c>
      <c r="S57" s="20">
        <f t="shared" si="125"/>
        <v>0.9557430539295515</v>
      </c>
      <c r="T57" s="24"/>
      <c r="U57" s="24"/>
      <c r="V57" s="24"/>
      <c r="W57" s="20" t="str">
        <f t="shared" si="230"/>
        <v xml:space="preserve"> </v>
      </c>
      <c r="X57" s="20" t="str">
        <f t="shared" ref="X57:X61" si="294">IF(U57=0," ",IF(U57/V57*100&gt;200,"св.200",U57/V57))</f>
        <v xml:space="preserve"> </v>
      </c>
      <c r="Y57" s="24"/>
      <c r="Z57" s="24"/>
      <c r="AA57" s="24"/>
      <c r="AB57" s="20" t="str">
        <f t="shared" si="231"/>
        <v xml:space="preserve"> </v>
      </c>
      <c r="AC57" s="20" t="str">
        <f t="shared" si="127"/>
        <v xml:space="preserve"> </v>
      </c>
      <c r="AD57" s="24">
        <v>55000</v>
      </c>
      <c r="AE57" s="24">
        <v>37069.69</v>
      </c>
      <c r="AF57" s="24">
        <v>72465.37</v>
      </c>
      <c r="AG57" s="20">
        <f t="shared" si="232"/>
        <v>0.67399436363636367</v>
      </c>
      <c r="AH57" s="20">
        <f t="shared" si="128"/>
        <v>0.51155041366655551</v>
      </c>
      <c r="AI57" s="24">
        <v>237000</v>
      </c>
      <c r="AJ57" s="24">
        <v>584848.47</v>
      </c>
      <c r="AK57" s="24">
        <v>255439.44</v>
      </c>
      <c r="AL57" s="20" t="str">
        <f t="shared" si="233"/>
        <v>СВ.200</v>
      </c>
      <c r="AM57" s="20" t="str">
        <f t="shared" si="129"/>
        <v>св.200</v>
      </c>
      <c r="AN57" s="24">
        <v>10000</v>
      </c>
      <c r="AO57" s="24">
        <v>9800</v>
      </c>
      <c r="AP57" s="24">
        <v>8300</v>
      </c>
      <c r="AQ57" s="20">
        <f t="shared" si="281"/>
        <v>0.98</v>
      </c>
      <c r="AR57" s="20">
        <f t="shared" si="130"/>
        <v>1.1807228915662651</v>
      </c>
      <c r="AS57" s="7">
        <f>AX57+BC57+BH57+BM57+BR57+BW57+CB57+CG57+DA57+DF57+DN57+CV57+DS57</f>
        <v>540000.1</v>
      </c>
      <c r="AT57" s="7">
        <f>AY57+BD57+BI57+BN57+BS57+BX57+CC57+CH57+DB57+DG57+DO57+CW57+DK57+DT57</f>
        <v>138079.06</v>
      </c>
      <c r="AU57" s="7">
        <f t="shared" ref="AU57:AU61" si="295">AZ57+BE57+BJ57+BO57+BT57+BY57+CD57+CI57+DC57+DH57+DP57+CX57+DL57</f>
        <v>326070.39</v>
      </c>
      <c r="AV57" s="20">
        <f t="shared" si="234"/>
        <v>0.25570191561075639</v>
      </c>
      <c r="AW57" s="20">
        <f t="shared" si="131"/>
        <v>0.42346396432991046</v>
      </c>
      <c r="AX57" s="24"/>
      <c r="AY57" s="24"/>
      <c r="AZ57" s="24"/>
      <c r="BA57" s="20" t="str">
        <f t="shared" si="235"/>
        <v xml:space="preserve"> </v>
      </c>
      <c r="BB57" s="20" t="str">
        <f t="shared" si="132"/>
        <v xml:space="preserve"> </v>
      </c>
      <c r="BC57" s="24"/>
      <c r="BD57" s="24"/>
      <c r="BE57" s="24"/>
      <c r="BF57" s="20" t="str">
        <f t="shared" si="133"/>
        <v xml:space="preserve"> </v>
      </c>
      <c r="BG57" s="20" t="str">
        <f t="shared" si="134"/>
        <v xml:space="preserve"> </v>
      </c>
      <c r="BH57" s="24">
        <v>60000</v>
      </c>
      <c r="BI57" s="24">
        <v>12375</v>
      </c>
      <c r="BJ57" s="24">
        <v>11343.75</v>
      </c>
      <c r="BK57" s="20">
        <f t="shared" si="236"/>
        <v>0.20624999999999999</v>
      </c>
      <c r="BL57" s="20">
        <f t="shared" si="135"/>
        <v>1.0909090909090908</v>
      </c>
      <c r="BM57" s="24"/>
      <c r="BN57" s="24"/>
      <c r="BO57" s="24"/>
      <c r="BP57" s="20" t="str">
        <f t="shared" si="263"/>
        <v xml:space="preserve"> </v>
      </c>
      <c r="BQ57" s="20" t="str">
        <f t="shared" si="136"/>
        <v xml:space="preserve"> </v>
      </c>
      <c r="BR57" s="24">
        <v>210000</v>
      </c>
      <c r="BS57" s="24">
        <v>64884.34</v>
      </c>
      <c r="BT57" s="24">
        <v>138726.64000000001</v>
      </c>
      <c r="BU57" s="20">
        <f t="shared" si="237"/>
        <v>0.30897304761904759</v>
      </c>
      <c r="BV57" s="20">
        <f t="shared" si="169"/>
        <v>0.46771362731772348</v>
      </c>
      <c r="BW57" s="24"/>
      <c r="BX57" s="24">
        <v>10819.62</v>
      </c>
      <c r="BY57" s="24"/>
      <c r="BZ57" s="20" t="str">
        <f t="shared" si="238"/>
        <v xml:space="preserve"> </v>
      </c>
      <c r="CA57" s="20" t="str">
        <f t="shared" si="138"/>
        <v xml:space="preserve"> </v>
      </c>
      <c r="CB57" s="24">
        <v>220000</v>
      </c>
      <c r="CC57" s="24"/>
      <c r="CD57" s="24">
        <v>176000</v>
      </c>
      <c r="CE57" s="20" t="str">
        <f t="shared" si="276"/>
        <v xml:space="preserve"> </v>
      </c>
      <c r="CF57" s="20">
        <f t="shared" si="139"/>
        <v>0</v>
      </c>
      <c r="CG57" s="19">
        <f t="shared" ref="CG57:CG61" si="296">CL57+CQ57</f>
        <v>0</v>
      </c>
      <c r="CH57" s="19">
        <f t="shared" ref="CH57:CH61" si="297">CM57+CR57</f>
        <v>0</v>
      </c>
      <c r="CI57" s="19">
        <f t="shared" ref="CI57:CI61" si="298">CN57+CS57</f>
        <v>0</v>
      </c>
      <c r="CJ57" s="20" t="str">
        <f t="shared" si="140"/>
        <v xml:space="preserve"> </v>
      </c>
      <c r="CK57" s="20" t="str">
        <f t="shared" si="156"/>
        <v xml:space="preserve"> </v>
      </c>
      <c r="CL57" s="24"/>
      <c r="CM57" s="24"/>
      <c r="CN57" s="24"/>
      <c r="CO57" s="20" t="str">
        <f t="shared" si="141"/>
        <v xml:space="preserve"> </v>
      </c>
      <c r="CP57" s="20" t="str">
        <f t="shared" si="142"/>
        <v xml:space="preserve"> </v>
      </c>
      <c r="CQ57" s="24"/>
      <c r="CR57" s="24"/>
      <c r="CS57" s="24"/>
      <c r="CT57" s="20" t="str">
        <f t="shared" si="143"/>
        <v xml:space="preserve"> </v>
      </c>
      <c r="CU57" s="20" t="str">
        <f t="shared" si="144"/>
        <v xml:space="preserve"> </v>
      </c>
      <c r="CV57" s="24"/>
      <c r="CW57" s="24"/>
      <c r="CX57" s="24"/>
      <c r="CY57" s="20" t="str">
        <f t="shared" si="145"/>
        <v xml:space="preserve"> </v>
      </c>
      <c r="CZ57" s="20" t="str">
        <f t="shared" si="146"/>
        <v xml:space="preserve"> </v>
      </c>
      <c r="DA57" s="24"/>
      <c r="DB57" s="24"/>
      <c r="DC57" s="24"/>
      <c r="DD57" s="20" t="str">
        <f t="shared" si="239"/>
        <v xml:space="preserve"> </v>
      </c>
      <c r="DE57" s="20" t="str">
        <f t="shared" si="147"/>
        <v xml:space="preserve"> </v>
      </c>
      <c r="DF57" s="24"/>
      <c r="DG57" s="24"/>
      <c r="DH57" s="24"/>
      <c r="DI57" s="20" t="str">
        <f t="shared" si="240"/>
        <v xml:space="preserve"> </v>
      </c>
      <c r="DJ57" s="20" t="str">
        <f t="shared" si="148"/>
        <v xml:space="preserve"> </v>
      </c>
      <c r="DK57" s="24"/>
      <c r="DL57" s="24"/>
      <c r="DM57" s="20" t="str">
        <f t="shared" si="149"/>
        <v xml:space="preserve"> </v>
      </c>
      <c r="DN57" s="24"/>
      <c r="DO57" s="24"/>
      <c r="DP57" s="24"/>
      <c r="DQ57" s="20" t="str">
        <f t="shared" si="242"/>
        <v xml:space="preserve"> </v>
      </c>
      <c r="DR57" s="20" t="str">
        <f t="shared" si="287"/>
        <v xml:space="preserve"> </v>
      </c>
      <c r="DS57" s="44">
        <v>50000.1</v>
      </c>
      <c r="DT57" s="44">
        <v>50000.1</v>
      </c>
      <c r="DU57" s="24"/>
      <c r="DV57" s="20">
        <f t="shared" si="120"/>
        <v>1</v>
      </c>
      <c r="DW57" s="20"/>
    </row>
    <row r="58" spans="1:127" s="14" customFormat="1" ht="16.5" customHeight="1" outlineLevel="1" x14ac:dyDescent="0.25">
      <c r="A58" s="13">
        <f t="shared" ref="A58:A61" si="299">A57+1</f>
        <v>46</v>
      </c>
      <c r="B58" s="6" t="s">
        <v>62</v>
      </c>
      <c r="C58" s="19">
        <f t="shared" si="288"/>
        <v>2139322.46</v>
      </c>
      <c r="D58" s="48">
        <v>2139322.46</v>
      </c>
      <c r="E58" s="19">
        <f t="shared" si="289"/>
        <v>1404426.5099999998</v>
      </c>
      <c r="F58" s="48">
        <v>1404426.51</v>
      </c>
      <c r="G58" s="19">
        <f t="shared" si="290"/>
        <v>1259852.48</v>
      </c>
      <c r="H58" s="20">
        <f t="shared" si="228"/>
        <v>0.656481917176712</v>
      </c>
      <c r="I58" s="20">
        <f t="shared" si="122"/>
        <v>1.1147547290616118</v>
      </c>
      <c r="J58" s="12">
        <f t="shared" si="291"/>
        <v>1128150</v>
      </c>
      <c r="K58" s="17">
        <f t="shared" si="291"/>
        <v>1117093.8799999999</v>
      </c>
      <c r="L58" s="12">
        <f t="shared" si="291"/>
        <v>916516.69</v>
      </c>
      <c r="M58" s="20">
        <f t="shared" si="245"/>
        <v>0.99019977839826256</v>
      </c>
      <c r="N58" s="20">
        <f t="shared" si="124"/>
        <v>1.2188472858033823</v>
      </c>
      <c r="O58" s="24">
        <v>178750</v>
      </c>
      <c r="P58" s="24">
        <v>172629.8</v>
      </c>
      <c r="Q58" s="24">
        <v>122215.67999999999</v>
      </c>
      <c r="R58" s="20">
        <f t="shared" si="229"/>
        <v>0.96576111888111882</v>
      </c>
      <c r="S58" s="20">
        <f t="shared" si="125"/>
        <v>1.4125012437029356</v>
      </c>
      <c r="T58" s="24"/>
      <c r="U58" s="24"/>
      <c r="V58" s="24"/>
      <c r="W58" s="20" t="str">
        <f t="shared" si="230"/>
        <v xml:space="preserve"> </v>
      </c>
      <c r="X58" s="20" t="str">
        <f t="shared" si="294"/>
        <v xml:space="preserve"> </v>
      </c>
      <c r="Y58" s="24">
        <v>10800</v>
      </c>
      <c r="Z58" s="24">
        <v>10663.3</v>
      </c>
      <c r="AA58" s="24">
        <v>5795.74</v>
      </c>
      <c r="AB58" s="20">
        <f t="shared" si="231"/>
        <v>0.98734259259259249</v>
      </c>
      <c r="AC58" s="20">
        <f t="shared" si="127"/>
        <v>1.8398513390869846</v>
      </c>
      <c r="AD58" s="24">
        <v>211000</v>
      </c>
      <c r="AE58" s="24">
        <v>210550.95</v>
      </c>
      <c r="AF58" s="24">
        <v>77339.990000000005</v>
      </c>
      <c r="AG58" s="20">
        <f t="shared" si="232"/>
        <v>0.99787180094786732</v>
      </c>
      <c r="AH58" s="20" t="str">
        <f t="shared" si="128"/>
        <v>св.200</v>
      </c>
      <c r="AI58" s="24">
        <v>715000</v>
      </c>
      <c r="AJ58" s="24">
        <v>710649.83</v>
      </c>
      <c r="AK58" s="24">
        <v>700965.28</v>
      </c>
      <c r="AL58" s="20">
        <f t="shared" si="233"/>
        <v>0.99391584615384609</v>
      </c>
      <c r="AM58" s="20">
        <f t="shared" si="129"/>
        <v>1.0138160195323795</v>
      </c>
      <c r="AN58" s="24">
        <v>12600</v>
      </c>
      <c r="AO58" s="24">
        <v>12600</v>
      </c>
      <c r="AP58" s="24">
        <v>10200</v>
      </c>
      <c r="AQ58" s="20">
        <f t="shared" si="281"/>
        <v>1</v>
      </c>
      <c r="AR58" s="20">
        <f t="shared" si="130"/>
        <v>1.2352941176470589</v>
      </c>
      <c r="AS58" s="7">
        <f>AX58+BC58+BH58+BM58+BR58+BW58+CB58+CG58+DA58+DF58+DN58+CV58+DS58</f>
        <v>1011172.46</v>
      </c>
      <c r="AT58" s="7">
        <f>AY58+BD58+BI58+BN58+BS58+BX58+CC58+CH58+DB58+DG58+DO58+CW58+DK58+DT58</f>
        <v>287332.63</v>
      </c>
      <c r="AU58" s="7">
        <f t="shared" si="295"/>
        <v>343335.79000000004</v>
      </c>
      <c r="AV58" s="20">
        <f t="shared" si="234"/>
        <v>0.28415788736967779</v>
      </c>
      <c r="AW58" s="20">
        <f t="shared" si="131"/>
        <v>0.83688516714205641</v>
      </c>
      <c r="AX58" s="24"/>
      <c r="AY58" s="24"/>
      <c r="AZ58" s="24"/>
      <c r="BA58" s="20" t="str">
        <f t="shared" si="235"/>
        <v xml:space="preserve"> </v>
      </c>
      <c r="BB58" s="20" t="str">
        <f t="shared" si="132"/>
        <v xml:space="preserve"> </v>
      </c>
      <c r="BC58" s="24"/>
      <c r="BD58" s="24"/>
      <c r="BE58" s="24">
        <v>44.22</v>
      </c>
      <c r="BF58" s="20" t="str">
        <f t="shared" si="133"/>
        <v xml:space="preserve"> </v>
      </c>
      <c r="BG58" s="20">
        <f t="shared" si="134"/>
        <v>0</v>
      </c>
      <c r="BH58" s="24">
        <v>283900</v>
      </c>
      <c r="BI58" s="24">
        <v>250593.39</v>
      </c>
      <c r="BJ58" s="24">
        <v>252571.57</v>
      </c>
      <c r="BK58" s="20">
        <f t="shared" si="236"/>
        <v>0.8826818950334625</v>
      </c>
      <c r="BL58" s="20">
        <f t="shared" si="135"/>
        <v>0.99216784375216893</v>
      </c>
      <c r="BM58" s="24"/>
      <c r="BN58" s="24"/>
      <c r="BO58" s="24"/>
      <c r="BP58" s="20" t="str">
        <f t="shared" si="263"/>
        <v xml:space="preserve"> </v>
      </c>
      <c r="BQ58" s="20" t="str">
        <f t="shared" si="136"/>
        <v xml:space="preserve"> </v>
      </c>
      <c r="BR58" s="24"/>
      <c r="BS58" s="24"/>
      <c r="BT58" s="24"/>
      <c r="BU58" s="20" t="str">
        <f t="shared" si="237"/>
        <v xml:space="preserve"> </v>
      </c>
      <c r="BV58" s="20" t="str">
        <f t="shared" si="169"/>
        <v xml:space="preserve"> </v>
      </c>
      <c r="BW58" s="24"/>
      <c r="BX58" s="24"/>
      <c r="BY58" s="24"/>
      <c r="BZ58" s="20" t="str">
        <f t="shared" si="238"/>
        <v xml:space="preserve"> </v>
      </c>
      <c r="CA58" s="20" t="str">
        <f t="shared" si="138"/>
        <v xml:space="preserve"> </v>
      </c>
      <c r="CB58" s="24"/>
      <c r="CC58" s="24"/>
      <c r="CD58" s="24"/>
      <c r="CE58" s="20" t="str">
        <f t="shared" si="276"/>
        <v xml:space="preserve"> </v>
      </c>
      <c r="CF58" s="20" t="str">
        <f t="shared" si="139"/>
        <v xml:space="preserve"> </v>
      </c>
      <c r="CG58" s="19">
        <f t="shared" si="296"/>
        <v>690533.22</v>
      </c>
      <c r="CH58" s="19">
        <f t="shared" si="297"/>
        <v>0</v>
      </c>
      <c r="CI58" s="19">
        <f t="shared" si="298"/>
        <v>90720</v>
      </c>
      <c r="CJ58" s="20" t="str">
        <f t="shared" si="140"/>
        <v xml:space="preserve"> </v>
      </c>
      <c r="CK58" s="20">
        <f t="shared" si="156"/>
        <v>0</v>
      </c>
      <c r="CL58" s="24"/>
      <c r="CM58" s="24"/>
      <c r="CN58" s="24"/>
      <c r="CO58" s="20" t="str">
        <f t="shared" si="141"/>
        <v xml:space="preserve"> </v>
      </c>
      <c r="CP58" s="20" t="str">
        <f t="shared" si="142"/>
        <v xml:space="preserve"> </v>
      </c>
      <c r="CQ58" s="24">
        <v>690533.22</v>
      </c>
      <c r="CR58" s="24"/>
      <c r="CS58" s="24">
        <v>90720</v>
      </c>
      <c r="CT58" s="20" t="str">
        <f t="shared" si="143"/>
        <v xml:space="preserve"> </v>
      </c>
      <c r="CU58" s="20">
        <f t="shared" si="144"/>
        <v>0</v>
      </c>
      <c r="CV58" s="24"/>
      <c r="CW58" s="24"/>
      <c r="CX58" s="24"/>
      <c r="CY58" s="20" t="str">
        <f t="shared" si="145"/>
        <v xml:space="preserve"> </v>
      </c>
      <c r="CZ58" s="20" t="str">
        <f t="shared" si="146"/>
        <v xml:space="preserve"> </v>
      </c>
      <c r="DA58" s="24"/>
      <c r="DB58" s="24"/>
      <c r="DC58" s="24"/>
      <c r="DD58" s="20" t="str">
        <f t="shared" si="239"/>
        <v xml:space="preserve"> </v>
      </c>
      <c r="DE58" s="20" t="str">
        <f t="shared" si="147"/>
        <v xml:space="preserve"> </v>
      </c>
      <c r="DF58" s="24"/>
      <c r="DG58" s="24"/>
      <c r="DH58" s="24"/>
      <c r="DI58" s="20" t="str">
        <f t="shared" si="240"/>
        <v xml:space="preserve"> </v>
      </c>
      <c r="DJ58" s="20" t="str">
        <f t="shared" si="148"/>
        <v xml:space="preserve"> </v>
      </c>
      <c r="DK58" s="24"/>
      <c r="DL58" s="24"/>
      <c r="DM58" s="20" t="str">
        <f t="shared" si="149"/>
        <v xml:space="preserve"> </v>
      </c>
      <c r="DN58" s="24"/>
      <c r="DO58" s="24"/>
      <c r="DP58" s="24"/>
      <c r="DQ58" s="20" t="str">
        <f t="shared" si="242"/>
        <v xml:space="preserve"> </v>
      </c>
      <c r="DR58" s="20" t="str">
        <f t="shared" si="287"/>
        <v xml:space="preserve"> </v>
      </c>
      <c r="DS58" s="44">
        <v>36739.24</v>
      </c>
      <c r="DT58" s="44">
        <v>36739.24</v>
      </c>
      <c r="DU58" s="24"/>
      <c r="DV58" s="20">
        <f t="shared" si="120"/>
        <v>1</v>
      </c>
      <c r="DW58" s="20"/>
    </row>
    <row r="59" spans="1:127" s="14" customFormat="1" ht="15.75" customHeight="1" outlineLevel="1" x14ac:dyDescent="0.25">
      <c r="A59" s="13">
        <f t="shared" si="299"/>
        <v>47</v>
      </c>
      <c r="B59" s="6" t="s">
        <v>24</v>
      </c>
      <c r="C59" s="19">
        <f t="shared" si="288"/>
        <v>1313629.0699999998</v>
      </c>
      <c r="D59" s="48">
        <v>1313629.07</v>
      </c>
      <c r="E59" s="19">
        <f t="shared" si="289"/>
        <v>555367.96</v>
      </c>
      <c r="F59" s="48">
        <v>555367.96</v>
      </c>
      <c r="G59" s="19">
        <f t="shared" si="290"/>
        <v>692308.94000000006</v>
      </c>
      <c r="H59" s="20">
        <f t="shared" si="228"/>
        <v>0.42277380478493831</v>
      </c>
      <c r="I59" s="20">
        <f t="shared" si="122"/>
        <v>0.80219671870769127</v>
      </c>
      <c r="J59" s="12">
        <f t="shared" si="291"/>
        <v>660000</v>
      </c>
      <c r="K59" s="17">
        <f t="shared" si="291"/>
        <v>525959.96</v>
      </c>
      <c r="L59" s="12">
        <f t="shared" si="291"/>
        <v>685279.94000000006</v>
      </c>
      <c r="M59" s="20">
        <f t="shared" si="245"/>
        <v>0.79690903030303029</v>
      </c>
      <c r="N59" s="20">
        <f t="shared" si="124"/>
        <v>0.76751109918670601</v>
      </c>
      <c r="O59" s="24">
        <v>220000</v>
      </c>
      <c r="P59" s="24">
        <v>102966.23</v>
      </c>
      <c r="Q59" s="24">
        <v>98096.51</v>
      </c>
      <c r="R59" s="20">
        <f t="shared" si="229"/>
        <v>0.46802831818181817</v>
      </c>
      <c r="S59" s="20">
        <f t="shared" si="125"/>
        <v>1.0496421330381682</v>
      </c>
      <c r="T59" s="24"/>
      <c r="U59" s="24"/>
      <c r="V59" s="24"/>
      <c r="W59" s="20" t="str">
        <f t="shared" si="230"/>
        <v xml:space="preserve"> </v>
      </c>
      <c r="X59" s="20" t="str">
        <f t="shared" si="294"/>
        <v xml:space="preserve"> </v>
      </c>
      <c r="Y59" s="24"/>
      <c r="Z59" s="24"/>
      <c r="AA59" s="24"/>
      <c r="AB59" s="20" t="str">
        <f t="shared" si="231"/>
        <v xml:space="preserve"> </v>
      </c>
      <c r="AC59" s="20" t="str">
        <f t="shared" si="127"/>
        <v xml:space="preserve"> </v>
      </c>
      <c r="AD59" s="24">
        <v>110000</v>
      </c>
      <c r="AE59" s="24">
        <v>62319.54</v>
      </c>
      <c r="AF59" s="24">
        <v>145443.41</v>
      </c>
      <c r="AG59" s="20">
        <f t="shared" si="232"/>
        <v>0.56654127272727273</v>
      </c>
      <c r="AH59" s="20">
        <f t="shared" si="128"/>
        <v>0.42847964029446228</v>
      </c>
      <c r="AI59" s="24">
        <v>320000</v>
      </c>
      <c r="AJ59" s="24">
        <v>355674.19</v>
      </c>
      <c r="AK59" s="24">
        <v>436240.02</v>
      </c>
      <c r="AL59" s="20">
        <f t="shared" si="233"/>
        <v>1.11148184375</v>
      </c>
      <c r="AM59" s="20">
        <f t="shared" si="129"/>
        <v>0.8153176547167772</v>
      </c>
      <c r="AN59" s="24">
        <v>10000</v>
      </c>
      <c r="AO59" s="24">
        <v>5000</v>
      </c>
      <c r="AP59" s="24">
        <v>5500</v>
      </c>
      <c r="AQ59" s="20">
        <f t="shared" si="281"/>
        <v>0.5</v>
      </c>
      <c r="AR59" s="20">
        <f t="shared" si="130"/>
        <v>0.90909090909090906</v>
      </c>
      <c r="AS59" s="7">
        <f>AX59+BC59+BH59+BM59+BR59+BW59+CB59+CG59+DA59+DF59+DN59+CV59+DS59</f>
        <v>653629.06999999995</v>
      </c>
      <c r="AT59" s="7">
        <f>AY59+BD59+BI59+BN59+BS59+BX59+CC59+CH59+DB59+DG59+DO59+CW59+DK59+DT59</f>
        <v>29408</v>
      </c>
      <c r="AU59" s="7">
        <f t="shared" si="295"/>
        <v>7029</v>
      </c>
      <c r="AV59" s="20">
        <f t="shared" si="234"/>
        <v>4.4991878956668806E-2</v>
      </c>
      <c r="AW59" s="20" t="str">
        <f t="shared" si="131"/>
        <v>св.200</v>
      </c>
      <c r="AX59" s="24"/>
      <c r="AY59" s="24"/>
      <c r="AZ59" s="24"/>
      <c r="BA59" s="20" t="str">
        <f t="shared" si="235"/>
        <v xml:space="preserve"> </v>
      </c>
      <c r="BB59" s="20" t="str">
        <f t="shared" si="132"/>
        <v xml:space="preserve"> </v>
      </c>
      <c r="BC59" s="24"/>
      <c r="BD59" s="24"/>
      <c r="BE59" s="24"/>
      <c r="BF59" s="20" t="str">
        <f t="shared" si="133"/>
        <v xml:space="preserve"> </v>
      </c>
      <c r="BG59" s="20" t="str">
        <f t="shared" si="134"/>
        <v xml:space="preserve"> </v>
      </c>
      <c r="BH59" s="24">
        <v>17629.07</v>
      </c>
      <c r="BI59" s="24">
        <v>14175.15</v>
      </c>
      <c r="BJ59" s="24">
        <v>6911.85</v>
      </c>
      <c r="BK59" s="20">
        <f t="shared" si="236"/>
        <v>0.8040781504639779</v>
      </c>
      <c r="BL59" s="20" t="str">
        <f t="shared" si="135"/>
        <v>св.200</v>
      </c>
      <c r="BM59" s="24"/>
      <c r="BN59" s="24"/>
      <c r="BO59" s="24"/>
      <c r="BP59" s="20" t="str">
        <f t="shared" si="263"/>
        <v xml:space="preserve"> </v>
      </c>
      <c r="BQ59" s="20" t="str">
        <f t="shared" si="136"/>
        <v xml:space="preserve"> </v>
      </c>
      <c r="BR59" s="24"/>
      <c r="BS59" s="24"/>
      <c r="BT59" s="24"/>
      <c r="BU59" s="20" t="str">
        <f t="shared" si="237"/>
        <v xml:space="preserve"> </v>
      </c>
      <c r="BV59" s="20" t="str">
        <f t="shared" si="169"/>
        <v xml:space="preserve"> </v>
      </c>
      <c r="BW59" s="24"/>
      <c r="BX59" s="24"/>
      <c r="BY59" s="24"/>
      <c r="BZ59" s="20" t="str">
        <f t="shared" si="238"/>
        <v xml:space="preserve"> </v>
      </c>
      <c r="CA59" s="20" t="str">
        <f t="shared" si="138"/>
        <v xml:space="preserve"> </v>
      </c>
      <c r="CB59" s="24">
        <v>600000</v>
      </c>
      <c r="CC59" s="24"/>
      <c r="CD59" s="24"/>
      <c r="CE59" s="20" t="str">
        <f t="shared" si="276"/>
        <v xml:space="preserve"> </v>
      </c>
      <c r="CF59" s="20" t="str">
        <f t="shared" si="139"/>
        <v xml:space="preserve"> </v>
      </c>
      <c r="CG59" s="19">
        <f t="shared" si="296"/>
        <v>0</v>
      </c>
      <c r="CH59" s="19">
        <f t="shared" si="297"/>
        <v>0</v>
      </c>
      <c r="CI59" s="19">
        <f t="shared" si="298"/>
        <v>0</v>
      </c>
      <c r="CJ59" s="20" t="str">
        <f t="shared" si="140"/>
        <v xml:space="preserve"> </v>
      </c>
      <c r="CK59" s="20" t="str">
        <f t="shared" si="156"/>
        <v xml:space="preserve"> </v>
      </c>
      <c r="CL59" s="24"/>
      <c r="CM59" s="24"/>
      <c r="CN59" s="24"/>
      <c r="CO59" s="20" t="str">
        <f t="shared" si="141"/>
        <v xml:space="preserve"> </v>
      </c>
      <c r="CP59" s="20" t="str">
        <f t="shared" si="142"/>
        <v xml:space="preserve"> </v>
      </c>
      <c r="CQ59" s="24"/>
      <c r="CR59" s="24"/>
      <c r="CS59" s="24"/>
      <c r="CT59" s="20" t="str">
        <f t="shared" si="143"/>
        <v xml:space="preserve"> </v>
      </c>
      <c r="CU59" s="20" t="str">
        <f t="shared" si="144"/>
        <v xml:space="preserve"> </v>
      </c>
      <c r="CV59" s="24"/>
      <c r="CW59" s="24"/>
      <c r="CX59" s="24"/>
      <c r="CY59" s="20" t="str">
        <f t="shared" si="145"/>
        <v xml:space="preserve"> </v>
      </c>
      <c r="CZ59" s="20" t="str">
        <f t="shared" si="146"/>
        <v xml:space="preserve"> </v>
      </c>
      <c r="DA59" s="24"/>
      <c r="DB59" s="24"/>
      <c r="DC59" s="24"/>
      <c r="DD59" s="20" t="str">
        <f t="shared" si="239"/>
        <v xml:space="preserve"> </v>
      </c>
      <c r="DE59" s="20" t="str">
        <f t="shared" si="147"/>
        <v xml:space="preserve"> </v>
      </c>
      <c r="DF59" s="24"/>
      <c r="DG59" s="24"/>
      <c r="DH59" s="24"/>
      <c r="DI59" s="20" t="str">
        <f t="shared" si="240"/>
        <v xml:space="preserve"> </v>
      </c>
      <c r="DJ59" s="20" t="str">
        <f t="shared" si="148"/>
        <v xml:space="preserve"> </v>
      </c>
      <c r="DK59" s="24">
        <v>-117.15</v>
      </c>
      <c r="DL59" s="24">
        <v>117.15</v>
      </c>
      <c r="DM59" s="20">
        <f t="shared" si="149"/>
        <v>-1</v>
      </c>
      <c r="DN59" s="24"/>
      <c r="DO59" s="24"/>
      <c r="DP59" s="24"/>
      <c r="DQ59" s="20" t="str">
        <f t="shared" si="242"/>
        <v xml:space="preserve"> </v>
      </c>
      <c r="DR59" s="20" t="str">
        <f t="shared" si="287"/>
        <v xml:space="preserve"> </v>
      </c>
      <c r="DS59" s="44">
        <v>36000</v>
      </c>
      <c r="DT59" s="44">
        <v>15350</v>
      </c>
      <c r="DU59" s="24"/>
      <c r="DV59" s="20">
        <f t="shared" si="120"/>
        <v>0.42638888888888887</v>
      </c>
      <c r="DW59" s="20"/>
    </row>
    <row r="60" spans="1:127" s="14" customFormat="1" ht="15.75" customHeight="1" outlineLevel="1" x14ac:dyDescent="0.25">
      <c r="A60" s="13">
        <f t="shared" si="299"/>
        <v>48</v>
      </c>
      <c r="B60" s="6" t="s">
        <v>77</v>
      </c>
      <c r="C60" s="19">
        <f t="shared" si="288"/>
        <v>7734389.4899999993</v>
      </c>
      <c r="D60" s="48">
        <v>7734389.4900000002</v>
      </c>
      <c r="E60" s="19">
        <f t="shared" si="289"/>
        <v>6064013.3400000008</v>
      </c>
      <c r="F60" s="48">
        <v>6064013.3399999999</v>
      </c>
      <c r="G60" s="19">
        <f t="shared" si="290"/>
        <v>3535310.8200000003</v>
      </c>
      <c r="H60" s="20">
        <f t="shared" si="228"/>
        <v>0.78403257915060098</v>
      </c>
      <c r="I60" s="20">
        <f t="shared" si="122"/>
        <v>1.7152702120827952</v>
      </c>
      <c r="J60" s="12">
        <f t="shared" si="291"/>
        <v>5280800</v>
      </c>
      <c r="K60" s="17">
        <f t="shared" si="291"/>
        <v>5161140.6100000003</v>
      </c>
      <c r="L60" s="12">
        <f t="shared" si="291"/>
        <v>2205643.12</v>
      </c>
      <c r="M60" s="20">
        <f t="shared" si="245"/>
        <v>0.9773406699742464</v>
      </c>
      <c r="N60" s="20" t="str">
        <f t="shared" si="124"/>
        <v>св.200</v>
      </c>
      <c r="O60" s="24">
        <v>578000</v>
      </c>
      <c r="P60" s="24">
        <v>555446.35</v>
      </c>
      <c r="Q60" s="24">
        <v>525108.11</v>
      </c>
      <c r="R60" s="20">
        <f t="shared" si="229"/>
        <v>0.96097984429065741</v>
      </c>
      <c r="S60" s="20">
        <f t="shared" si="125"/>
        <v>1.0577752265147837</v>
      </c>
      <c r="T60" s="24"/>
      <c r="U60" s="24"/>
      <c r="V60" s="24"/>
      <c r="W60" s="20" t="str">
        <f t="shared" si="230"/>
        <v xml:space="preserve"> </v>
      </c>
      <c r="X60" s="20" t="str">
        <f t="shared" si="294"/>
        <v xml:space="preserve"> </v>
      </c>
      <c r="Y60" s="24">
        <v>73800</v>
      </c>
      <c r="Z60" s="24">
        <v>72929.33</v>
      </c>
      <c r="AA60" s="24">
        <v>40924.75</v>
      </c>
      <c r="AB60" s="20">
        <f t="shared" si="231"/>
        <v>0.98820230352303529</v>
      </c>
      <c r="AC60" s="20">
        <f t="shared" si="127"/>
        <v>1.7820348322225548</v>
      </c>
      <c r="AD60" s="24">
        <v>590000</v>
      </c>
      <c r="AE60" s="24">
        <v>583741.04</v>
      </c>
      <c r="AF60" s="24">
        <v>446119.2</v>
      </c>
      <c r="AG60" s="20">
        <f t="shared" si="232"/>
        <v>0.98939159322033909</v>
      </c>
      <c r="AH60" s="20">
        <f t="shared" si="128"/>
        <v>1.3084867004154943</v>
      </c>
      <c r="AI60" s="24">
        <v>4030000</v>
      </c>
      <c r="AJ60" s="24">
        <v>3940023.89</v>
      </c>
      <c r="AK60" s="24">
        <v>1168181.06</v>
      </c>
      <c r="AL60" s="20">
        <f t="shared" si="233"/>
        <v>0.9776734218362283</v>
      </c>
      <c r="AM60" s="20" t="str">
        <f t="shared" si="129"/>
        <v>св.200</v>
      </c>
      <c r="AN60" s="24">
        <v>9000</v>
      </c>
      <c r="AO60" s="24">
        <v>9000</v>
      </c>
      <c r="AP60" s="24">
        <v>25310</v>
      </c>
      <c r="AQ60" s="20">
        <f t="shared" si="281"/>
        <v>1</v>
      </c>
      <c r="AR60" s="20">
        <f t="shared" si="130"/>
        <v>0.35559067562228369</v>
      </c>
      <c r="AS60" s="7">
        <f>AX60+BC60+BH60+BM60+BR60+BW60+CB60+CG60+DA60+DF60+DN60+CV60+DS60+1604.01</f>
        <v>2453589.4899999993</v>
      </c>
      <c r="AT60" s="7">
        <f>AY60+BD60+BI60+BN60+BS60+BX60+CC60+CH60+DB60+DG60+DO60+CW60+DK60+DT60+1604.01</f>
        <v>902872.7300000001</v>
      </c>
      <c r="AU60" s="7">
        <f>AZ60+BE60+BJ60+BO60+BT60+BY60+CD60+CI60+DC60+DH60+DP60+CX60+DL60+766.06</f>
        <v>1329667.7</v>
      </c>
      <c r="AV60" s="20">
        <f t="shared" si="234"/>
        <v>0.36798035436645121</v>
      </c>
      <c r="AW60" s="20">
        <f t="shared" si="131"/>
        <v>0.67902132991573771</v>
      </c>
      <c r="AX60" s="24"/>
      <c r="AY60" s="24"/>
      <c r="AZ60" s="24"/>
      <c r="BA60" s="20" t="str">
        <f t="shared" si="235"/>
        <v xml:space="preserve"> </v>
      </c>
      <c r="BB60" s="20" t="str">
        <f t="shared" si="132"/>
        <v xml:space="preserve"> </v>
      </c>
      <c r="BC60" s="24">
        <v>57075.8</v>
      </c>
      <c r="BD60" s="24">
        <v>57075.8</v>
      </c>
      <c r="BE60" s="24">
        <v>76062.86</v>
      </c>
      <c r="BF60" s="20">
        <f t="shared" si="133"/>
        <v>1</v>
      </c>
      <c r="BG60" s="20">
        <f t="shared" si="134"/>
        <v>0.75037672788007181</v>
      </c>
      <c r="BH60" s="24"/>
      <c r="BI60" s="24"/>
      <c r="BJ60" s="24"/>
      <c r="BK60" s="20" t="str">
        <f t="shared" si="236"/>
        <v xml:space="preserve"> </v>
      </c>
      <c r="BL60" s="20" t="str">
        <f>IF(BI60=0," ",IF(BI60/BJ60*100&gt;200,"св.200",BI60/BJ60))</f>
        <v xml:space="preserve"> </v>
      </c>
      <c r="BM60" s="24">
        <v>203808</v>
      </c>
      <c r="BN60" s="24">
        <v>203808</v>
      </c>
      <c r="BO60" s="24">
        <v>202045.5</v>
      </c>
      <c r="BP60" s="20">
        <f t="shared" si="263"/>
        <v>1</v>
      </c>
      <c r="BQ60" s="20">
        <f t="shared" si="136"/>
        <v>1.008723282626933</v>
      </c>
      <c r="BR60" s="24"/>
      <c r="BS60" s="24"/>
      <c r="BT60" s="24"/>
      <c r="BU60" s="20" t="str">
        <f t="shared" si="237"/>
        <v xml:space="preserve"> </v>
      </c>
      <c r="BV60" s="20" t="str">
        <f t="shared" si="169"/>
        <v xml:space="preserve"> </v>
      </c>
      <c r="BW60" s="24">
        <v>1608.02</v>
      </c>
      <c r="BX60" s="24">
        <v>1608.02</v>
      </c>
      <c r="BY60" s="24">
        <v>38621.589999999997</v>
      </c>
      <c r="BZ60" s="20">
        <f t="shared" si="238"/>
        <v>1</v>
      </c>
      <c r="CA60" s="20">
        <f t="shared" si="138"/>
        <v>4.163526152082294E-2</v>
      </c>
      <c r="CB60" s="24">
        <v>609900</v>
      </c>
      <c r="CC60" s="24">
        <v>391220</v>
      </c>
      <c r="CD60" s="24">
        <v>413138.5</v>
      </c>
      <c r="CE60" s="20">
        <f t="shared" si="276"/>
        <v>0.64144941793736676</v>
      </c>
      <c r="CF60" s="20">
        <f t="shared" si="139"/>
        <v>0.94694636302353807</v>
      </c>
      <c r="CG60" s="19">
        <f t="shared" si="296"/>
        <v>1413966.65</v>
      </c>
      <c r="CH60" s="19">
        <f t="shared" si="297"/>
        <v>85598.53</v>
      </c>
      <c r="CI60" s="19">
        <f t="shared" si="298"/>
        <v>599033.18999999994</v>
      </c>
      <c r="CJ60" s="20">
        <f t="shared" si="140"/>
        <v>6.053787053605543E-2</v>
      </c>
      <c r="CK60" s="20">
        <f t="shared" si="156"/>
        <v>0.14289446967037003</v>
      </c>
      <c r="CL60" s="24"/>
      <c r="CM60" s="24"/>
      <c r="CN60" s="24"/>
      <c r="CO60" s="20" t="str">
        <f t="shared" si="141"/>
        <v xml:space="preserve"> </v>
      </c>
      <c r="CP60" s="20" t="str">
        <f t="shared" si="142"/>
        <v xml:space="preserve"> </v>
      </c>
      <c r="CQ60" s="24">
        <v>1413966.65</v>
      </c>
      <c r="CR60" s="24">
        <v>85598.53</v>
      </c>
      <c r="CS60" s="24">
        <v>599033.18999999994</v>
      </c>
      <c r="CT60" s="20">
        <f t="shared" si="143"/>
        <v>6.053787053605543E-2</v>
      </c>
      <c r="CU60" s="20">
        <f t="shared" si="144"/>
        <v>0.14289446967037003</v>
      </c>
      <c r="CV60" s="24"/>
      <c r="CW60" s="24"/>
      <c r="CX60" s="24"/>
      <c r="CY60" s="20" t="str">
        <f t="shared" si="145"/>
        <v xml:space="preserve"> </v>
      </c>
      <c r="CZ60" s="20" t="str">
        <f t="shared" si="146"/>
        <v xml:space="preserve"> </v>
      </c>
      <c r="DA60" s="24"/>
      <c r="DB60" s="24"/>
      <c r="DC60" s="24"/>
      <c r="DD60" s="20" t="str">
        <f t="shared" si="239"/>
        <v xml:space="preserve"> </v>
      </c>
      <c r="DE60" s="20" t="str">
        <f t="shared" si="147"/>
        <v xml:space="preserve"> </v>
      </c>
      <c r="DF60" s="24">
        <v>5625.01</v>
      </c>
      <c r="DG60" s="24">
        <v>5625.01</v>
      </c>
      <c r="DH60" s="24"/>
      <c r="DI60" s="20">
        <f t="shared" si="240"/>
        <v>1</v>
      </c>
      <c r="DJ60" s="20" t="str">
        <f t="shared" si="148"/>
        <v xml:space="preserve"> </v>
      </c>
      <c r="DK60" s="24"/>
      <c r="DL60" s="24"/>
      <c r="DM60" s="20" t="str">
        <f t="shared" si="149"/>
        <v xml:space="preserve"> </v>
      </c>
      <c r="DN60" s="24"/>
      <c r="DO60" s="24"/>
      <c r="DP60" s="24"/>
      <c r="DQ60" s="20" t="str">
        <f t="shared" si="242"/>
        <v xml:space="preserve"> </v>
      </c>
      <c r="DR60" s="20" t="str">
        <f t="shared" si="287"/>
        <v xml:space="preserve"> </v>
      </c>
      <c r="DS60" s="44">
        <v>160002</v>
      </c>
      <c r="DT60" s="44">
        <v>156333.35999999999</v>
      </c>
      <c r="DU60" s="24"/>
      <c r="DV60" s="20">
        <f t="shared" si="120"/>
        <v>0.97707128660891729</v>
      </c>
      <c r="DW60" s="20"/>
    </row>
    <row r="61" spans="1:127" s="14" customFormat="1" ht="15.75" customHeight="1" outlineLevel="1" x14ac:dyDescent="0.25">
      <c r="A61" s="13">
        <f t="shared" si="299"/>
        <v>49</v>
      </c>
      <c r="B61" s="6" t="s">
        <v>78</v>
      </c>
      <c r="C61" s="19">
        <f t="shared" si="288"/>
        <v>1638047.3199999998</v>
      </c>
      <c r="D61" s="48">
        <v>1638047.32</v>
      </c>
      <c r="E61" s="19">
        <f t="shared" si="289"/>
        <v>1679744.5699999998</v>
      </c>
      <c r="F61" s="48">
        <v>1679744.57</v>
      </c>
      <c r="G61" s="19">
        <f t="shared" si="290"/>
        <v>1633493.1300000001</v>
      </c>
      <c r="H61" s="20">
        <f t="shared" si="228"/>
        <v>1.0254554612012063</v>
      </c>
      <c r="I61" s="20">
        <f t="shared" si="122"/>
        <v>1.0283144380288882</v>
      </c>
      <c r="J61" s="12">
        <f t="shared" si="291"/>
        <v>1015366.44</v>
      </c>
      <c r="K61" s="17">
        <f t="shared" si="291"/>
        <v>1102063.69</v>
      </c>
      <c r="L61" s="12">
        <f t="shared" si="291"/>
        <v>1228103.6400000001</v>
      </c>
      <c r="M61" s="20">
        <f t="shared" si="245"/>
        <v>1.0853851836978186</v>
      </c>
      <c r="N61" s="20">
        <f t="shared" si="124"/>
        <v>0.89737026591664515</v>
      </c>
      <c r="O61" s="24">
        <v>271866.44</v>
      </c>
      <c r="P61" s="24">
        <v>312583.63</v>
      </c>
      <c r="Q61" s="24">
        <v>270333.63</v>
      </c>
      <c r="R61" s="20">
        <f t="shared" si="229"/>
        <v>1.1497690924999791</v>
      </c>
      <c r="S61" s="20">
        <f t="shared" si="125"/>
        <v>1.1562883611632042</v>
      </c>
      <c r="T61" s="24"/>
      <c r="U61" s="24"/>
      <c r="V61" s="24"/>
      <c r="W61" s="20" t="str">
        <f t="shared" si="230"/>
        <v xml:space="preserve"> </v>
      </c>
      <c r="X61" s="20" t="str">
        <f t="shared" si="294"/>
        <v xml:space="preserve"> </v>
      </c>
      <c r="Y61" s="24">
        <v>8500</v>
      </c>
      <c r="Z61" s="24">
        <v>8465.64</v>
      </c>
      <c r="AA61" s="24">
        <v>-24403</v>
      </c>
      <c r="AB61" s="20">
        <f t="shared" si="231"/>
        <v>0.9959576470588235</v>
      </c>
      <c r="AC61" s="20">
        <f t="shared" si="127"/>
        <v>-0.34690980617137235</v>
      </c>
      <c r="AD61" s="24">
        <v>204000</v>
      </c>
      <c r="AE61" s="24">
        <v>207235.91</v>
      </c>
      <c r="AF61" s="24">
        <v>211194.13</v>
      </c>
      <c r="AG61" s="20">
        <f t="shared" si="232"/>
        <v>1.0158623039215686</v>
      </c>
      <c r="AH61" s="20">
        <f t="shared" si="128"/>
        <v>0.98125790712080874</v>
      </c>
      <c r="AI61" s="24">
        <v>528000</v>
      </c>
      <c r="AJ61" s="24">
        <v>570778.51</v>
      </c>
      <c r="AK61" s="24">
        <v>767278.88</v>
      </c>
      <c r="AL61" s="20">
        <f t="shared" si="233"/>
        <v>1.0810199053030303</v>
      </c>
      <c r="AM61" s="20">
        <f t="shared" si="129"/>
        <v>0.74389967569549154</v>
      </c>
      <c r="AN61" s="24">
        <v>3000</v>
      </c>
      <c r="AO61" s="24">
        <v>3000</v>
      </c>
      <c r="AP61" s="24">
        <v>3700</v>
      </c>
      <c r="AQ61" s="20">
        <f t="shared" si="281"/>
        <v>1</v>
      </c>
      <c r="AR61" s="20">
        <f t="shared" si="130"/>
        <v>0.81081081081081086</v>
      </c>
      <c r="AS61" s="7">
        <f>AX61+BC61+BH61+BM61+BR61+BW61+CB61+CG61+DA61+DF61+DN61+CV61+DS61</f>
        <v>622680.88</v>
      </c>
      <c r="AT61" s="7">
        <f>AY61+BD61+BI61+BN61+BS61+BX61+CC61+CH61+DB61+DG61+DO61+CW61+DK61+DT61</f>
        <v>577680.88</v>
      </c>
      <c r="AU61" s="7">
        <f t="shared" si="295"/>
        <v>405389.49</v>
      </c>
      <c r="AV61" s="20">
        <f t="shared" si="234"/>
        <v>0.92773184235237804</v>
      </c>
      <c r="AW61" s="20">
        <f t="shared" si="131"/>
        <v>1.4250021133996345</v>
      </c>
      <c r="AX61" s="24"/>
      <c r="AY61" s="24"/>
      <c r="AZ61" s="24"/>
      <c r="BA61" s="20" t="str">
        <f t="shared" si="235"/>
        <v xml:space="preserve"> </v>
      </c>
      <c r="BB61" s="20" t="str">
        <f t="shared" si="132"/>
        <v xml:space="preserve"> </v>
      </c>
      <c r="BC61" s="24">
        <v>172951.6</v>
      </c>
      <c r="BD61" s="24">
        <v>172951.6</v>
      </c>
      <c r="BE61" s="24">
        <v>214215.85</v>
      </c>
      <c r="BF61" s="20">
        <f t="shared" si="133"/>
        <v>1</v>
      </c>
      <c r="BG61" s="20">
        <f t="shared" si="134"/>
        <v>0.80737069642605808</v>
      </c>
      <c r="BH61" s="24">
        <v>113231.14</v>
      </c>
      <c r="BI61" s="24">
        <v>113231.14</v>
      </c>
      <c r="BJ61" s="24">
        <v>101173.64</v>
      </c>
      <c r="BK61" s="20">
        <f t="shared" si="236"/>
        <v>1</v>
      </c>
      <c r="BL61" s="20">
        <f t="shared" si="135"/>
        <v>1.1191762992811172</v>
      </c>
      <c r="BM61" s="24"/>
      <c r="BN61" s="24"/>
      <c r="BO61" s="24"/>
      <c r="BP61" s="20" t="str">
        <f t="shared" si="263"/>
        <v xml:space="preserve"> </v>
      </c>
      <c r="BQ61" s="20" t="str">
        <f t="shared" si="136"/>
        <v xml:space="preserve"> </v>
      </c>
      <c r="BR61" s="24"/>
      <c r="BS61" s="24"/>
      <c r="BT61" s="24"/>
      <c r="BU61" s="20" t="str">
        <f t="shared" si="237"/>
        <v xml:space="preserve"> </v>
      </c>
      <c r="BV61" s="20" t="str">
        <f t="shared" si="169"/>
        <v xml:space="preserve"> </v>
      </c>
      <c r="BW61" s="24"/>
      <c r="BX61" s="24"/>
      <c r="BY61" s="24"/>
      <c r="BZ61" s="20" t="str">
        <f t="shared" si="238"/>
        <v xml:space="preserve"> </v>
      </c>
      <c r="CA61" s="20" t="str">
        <f>IF(BX61=0," ",IF(BX61/BY61*100&gt;200,"св.200",BX61/BY61))</f>
        <v xml:space="preserve"> </v>
      </c>
      <c r="CB61" s="24">
        <v>212397</v>
      </c>
      <c r="CC61" s="24">
        <v>167397</v>
      </c>
      <c r="CD61" s="24">
        <v>90000</v>
      </c>
      <c r="CE61" s="20">
        <f t="shared" si="276"/>
        <v>0.78813260074294833</v>
      </c>
      <c r="CF61" s="20">
        <f t="shared" si="139"/>
        <v>1.8599666666666668</v>
      </c>
      <c r="CG61" s="19">
        <f t="shared" si="296"/>
        <v>0</v>
      </c>
      <c r="CH61" s="19">
        <f t="shared" si="297"/>
        <v>0</v>
      </c>
      <c r="CI61" s="19">
        <f t="shared" si="298"/>
        <v>0</v>
      </c>
      <c r="CJ61" s="26" t="str">
        <f t="shared" si="140"/>
        <v xml:space="preserve"> </v>
      </c>
      <c r="CK61" s="20" t="str">
        <f t="shared" si="156"/>
        <v xml:space="preserve"> </v>
      </c>
      <c r="CL61" s="24"/>
      <c r="CM61" s="24"/>
      <c r="CN61" s="24"/>
      <c r="CO61" s="20" t="str">
        <f t="shared" si="141"/>
        <v xml:space="preserve"> </v>
      </c>
      <c r="CP61" s="20" t="str">
        <f t="shared" si="142"/>
        <v xml:space="preserve"> </v>
      </c>
      <c r="CQ61" s="24"/>
      <c r="CR61" s="24"/>
      <c r="CS61" s="24"/>
      <c r="CT61" s="20" t="str">
        <f t="shared" si="143"/>
        <v xml:space="preserve"> </v>
      </c>
      <c r="CU61" s="20" t="str">
        <f t="shared" si="144"/>
        <v xml:space="preserve"> </v>
      </c>
      <c r="CV61" s="24"/>
      <c r="CW61" s="24"/>
      <c r="CX61" s="24"/>
      <c r="CY61" s="20" t="str">
        <f t="shared" si="145"/>
        <v xml:space="preserve"> </v>
      </c>
      <c r="CZ61" s="20" t="str">
        <f t="shared" si="146"/>
        <v xml:space="preserve"> </v>
      </c>
      <c r="DA61" s="24"/>
      <c r="DB61" s="24"/>
      <c r="DC61" s="24"/>
      <c r="DD61" s="20" t="str">
        <f t="shared" si="239"/>
        <v xml:space="preserve"> </v>
      </c>
      <c r="DE61" s="20" t="str">
        <f t="shared" si="147"/>
        <v xml:space="preserve"> </v>
      </c>
      <c r="DF61" s="24"/>
      <c r="DG61" s="24"/>
      <c r="DH61" s="24"/>
      <c r="DI61" s="20" t="str">
        <f t="shared" si="240"/>
        <v xml:space="preserve"> </v>
      </c>
      <c r="DJ61" s="20" t="str">
        <f t="shared" si="148"/>
        <v xml:space="preserve"> </v>
      </c>
      <c r="DK61" s="24"/>
      <c r="DL61" s="24"/>
      <c r="DM61" s="20" t="str">
        <f>IF(DK61=0," ",IF(DK61/DL61*100&gt;200,"св.200",DK61/DL61))</f>
        <v xml:space="preserve"> </v>
      </c>
      <c r="DN61" s="24"/>
      <c r="DO61" s="24"/>
      <c r="DP61" s="24"/>
      <c r="DQ61" s="20" t="str">
        <f t="shared" si="242"/>
        <v xml:space="preserve"> </v>
      </c>
      <c r="DR61" s="20" t="str">
        <f t="shared" si="287"/>
        <v xml:space="preserve"> </v>
      </c>
      <c r="DS61" s="44">
        <v>124101.14</v>
      </c>
      <c r="DT61" s="44">
        <v>124101.14</v>
      </c>
      <c r="DU61" s="24"/>
      <c r="DV61" s="20">
        <f t="shared" si="120"/>
        <v>1</v>
      </c>
      <c r="DW61" s="20"/>
    </row>
    <row r="62" spans="1:127" s="83" customFormat="1" ht="15.75" x14ac:dyDescent="0.2">
      <c r="A62" s="76"/>
      <c r="B62" s="77" t="s">
        <v>143</v>
      </c>
      <c r="C62" s="84">
        <f>SUM(C63:C67)</f>
        <v>54542419.190000005</v>
      </c>
      <c r="D62" s="85"/>
      <c r="E62" s="84">
        <f>SUM(E63:E67)</f>
        <v>54197394.869999997</v>
      </c>
      <c r="F62" s="85"/>
      <c r="G62" s="84">
        <f>SUM(G63:G64,G65:G66,G67)</f>
        <v>52012096.20000001</v>
      </c>
      <c r="H62" s="80">
        <f t="shared" si="228"/>
        <v>0.99367420211417268</v>
      </c>
      <c r="I62" s="80">
        <f t="shared" si="122"/>
        <v>1.0420152008793675</v>
      </c>
      <c r="J62" s="78">
        <f>SUM(J63:J67)</f>
        <v>50018543.68</v>
      </c>
      <c r="K62" s="78">
        <f>SUM(K63:K67)</f>
        <v>50316052.370000005</v>
      </c>
      <c r="L62" s="78">
        <f>SUM(L63:L64,L65:L66,L67)</f>
        <v>48116809.880000003</v>
      </c>
      <c r="M62" s="80">
        <f t="shared" si="245"/>
        <v>1.0059479678557488</v>
      </c>
      <c r="N62" s="80">
        <f t="shared" si="124"/>
        <v>1.0457063237459998</v>
      </c>
      <c r="O62" s="78">
        <f>SUM(O63:O67)</f>
        <v>33640852.82</v>
      </c>
      <c r="P62" s="78">
        <f>SUM(P63:P67)</f>
        <v>33738128.719999999</v>
      </c>
      <c r="Q62" s="78">
        <f>SUM(Q63:Q67)</f>
        <v>33511395.280000001</v>
      </c>
      <c r="R62" s="80">
        <f t="shared" si="229"/>
        <v>1.0028916002968322</v>
      </c>
      <c r="S62" s="80">
        <f t="shared" si="125"/>
        <v>1.0067658609289634</v>
      </c>
      <c r="T62" s="78">
        <f>SUM(T63:T67)</f>
        <v>1446493</v>
      </c>
      <c r="U62" s="78">
        <f>SUM(U63:U67)</f>
        <v>1584753.56</v>
      </c>
      <c r="V62" s="78">
        <f>SUM(V63:V67)</f>
        <v>1313420.3400000001</v>
      </c>
      <c r="W62" s="80">
        <f t="shared" si="230"/>
        <v>1.0955832900677709</v>
      </c>
      <c r="X62" s="80">
        <f t="shared" si="126"/>
        <v>1.2065852124689953</v>
      </c>
      <c r="Y62" s="78">
        <f>SUM(Y63:Y67)</f>
        <v>21274.79</v>
      </c>
      <c r="Z62" s="78">
        <f>SUM(Z63:Z67)</f>
        <v>20237.48</v>
      </c>
      <c r="AA62" s="78">
        <f>SUM(AA63:AA67)</f>
        <v>1303.5500000000002</v>
      </c>
      <c r="AB62" s="80">
        <f t="shared" si="231"/>
        <v>0.95124229193331633</v>
      </c>
      <c r="AC62" s="80" t="str">
        <f t="shared" si="127"/>
        <v>св.200</v>
      </c>
      <c r="AD62" s="78">
        <f>SUM(AD63:AD67)</f>
        <v>2891562.49</v>
      </c>
      <c r="AE62" s="78">
        <f>SUM(AE63:AE67)</f>
        <v>2882281.89</v>
      </c>
      <c r="AF62" s="78">
        <f>SUM(AF63:AF67)</f>
        <v>2521488.4500000002</v>
      </c>
      <c r="AG62" s="80">
        <f t="shared" si="232"/>
        <v>0.9967904549764719</v>
      </c>
      <c r="AH62" s="80">
        <f>IF(AE62&lt;=0," ",IF(AE62/AF62*100&gt;200,"св.200",AE62/AF62))</f>
        <v>1.1430874846957955</v>
      </c>
      <c r="AI62" s="78">
        <f>SUM(AI63:AI67)</f>
        <v>12001407.58</v>
      </c>
      <c r="AJ62" s="78">
        <f>SUM(AJ63:AJ67)</f>
        <v>12090650.720000001</v>
      </c>
      <c r="AK62" s="78">
        <f>SUM(AK63:AK67)</f>
        <v>10768902.26</v>
      </c>
      <c r="AL62" s="80">
        <f t="shared" si="233"/>
        <v>1.0074360560963467</v>
      </c>
      <c r="AM62" s="80">
        <f t="shared" si="129"/>
        <v>1.1227375296096336</v>
      </c>
      <c r="AN62" s="78">
        <f>SUM(AN63:AN67)</f>
        <v>16953</v>
      </c>
      <c r="AO62" s="78">
        <f>SUM(AO63:AO67)</f>
        <v>0</v>
      </c>
      <c r="AP62" s="78">
        <f>SUM(AP63:AP67)</f>
        <v>300</v>
      </c>
      <c r="AQ62" s="80" t="str">
        <f t="shared" si="281"/>
        <v xml:space="preserve"> </v>
      </c>
      <c r="AR62" s="80">
        <f t="shared" si="130"/>
        <v>0</v>
      </c>
      <c r="AS62" s="81">
        <f>SUM(AS63:AS67)</f>
        <v>4523875.51</v>
      </c>
      <c r="AT62" s="81">
        <f>SUM(AT63:AT67)</f>
        <v>3881342.5</v>
      </c>
      <c r="AU62" s="81">
        <f>SUM(AU63:AU64,AU65:AU66,AU67)</f>
        <v>3895286.32</v>
      </c>
      <c r="AV62" s="80">
        <f t="shared" si="234"/>
        <v>0.85796845899501784</v>
      </c>
      <c r="AW62" s="80">
        <f t="shared" si="131"/>
        <v>0.99642033502687422</v>
      </c>
      <c r="AX62" s="78">
        <f>SUM(AX63:AX67)</f>
        <v>260000</v>
      </c>
      <c r="AY62" s="78">
        <f>SUM(AY63:AY67)</f>
        <v>258242.37</v>
      </c>
      <c r="AZ62" s="78">
        <f>SUM(AZ63:AZ67)</f>
        <v>220616.12</v>
      </c>
      <c r="BA62" s="80">
        <f t="shared" si="235"/>
        <v>0.99323988461538459</v>
      </c>
      <c r="BB62" s="80">
        <f t="shared" si="132"/>
        <v>1.1705507738963046</v>
      </c>
      <c r="BC62" s="78">
        <f>SUM(BC63:BC67)</f>
        <v>72000</v>
      </c>
      <c r="BD62" s="78">
        <f>SUM(BD63:BD67)</f>
        <v>132475.29999999999</v>
      </c>
      <c r="BE62" s="78">
        <f>SUM(BE63:BE67)</f>
        <v>60798</v>
      </c>
      <c r="BF62" s="80">
        <f t="shared" si="133"/>
        <v>1.839934722222222</v>
      </c>
      <c r="BG62" s="80" t="str">
        <f t="shared" si="134"/>
        <v>св.200</v>
      </c>
      <c r="BH62" s="78">
        <f>SUM(BH63:BH67)</f>
        <v>992387.12999999989</v>
      </c>
      <c r="BI62" s="78">
        <f>SUM(BI63:BI67)</f>
        <v>901643.51</v>
      </c>
      <c r="BJ62" s="78">
        <f>SUM(BJ63:BJ67)</f>
        <v>737646.17999999993</v>
      </c>
      <c r="BK62" s="80">
        <f t="shared" si="236"/>
        <v>0.90856026115534183</v>
      </c>
      <c r="BL62" s="80">
        <f t="shared" si="135"/>
        <v>1.2223251939025837</v>
      </c>
      <c r="BM62" s="78">
        <f>SUM(BM63:BM67)</f>
        <v>0</v>
      </c>
      <c r="BN62" s="78">
        <f>SUM(BN63:BN67)</f>
        <v>0</v>
      </c>
      <c r="BO62" s="78">
        <f>SUM(BO63:BO67)</f>
        <v>0</v>
      </c>
      <c r="BP62" s="80" t="str">
        <f t="shared" si="263"/>
        <v xml:space="preserve"> </v>
      </c>
      <c r="BQ62" s="80" t="str">
        <f t="shared" si="136"/>
        <v xml:space="preserve"> </v>
      </c>
      <c r="BR62" s="78">
        <f>SUM(BR63:BR67)</f>
        <v>403982.36</v>
      </c>
      <c r="BS62" s="78">
        <f>SUM(BS63:BS67)</f>
        <v>0</v>
      </c>
      <c r="BT62" s="78">
        <f>SUM(BT63:BT67)</f>
        <v>22000</v>
      </c>
      <c r="BU62" s="80" t="str">
        <f t="shared" si="237"/>
        <v xml:space="preserve"> </v>
      </c>
      <c r="BV62" s="80">
        <f t="shared" si="169"/>
        <v>0</v>
      </c>
      <c r="BW62" s="78">
        <f>SUM(BW63:BW67)</f>
        <v>450426.02</v>
      </c>
      <c r="BX62" s="78">
        <f>SUM(BX63:BX67)</f>
        <v>432131.12000000005</v>
      </c>
      <c r="BY62" s="78">
        <f>SUM(BY63:BY67)</f>
        <v>287358.11</v>
      </c>
      <c r="BZ62" s="80">
        <f t="shared" si="238"/>
        <v>0.95938311911909535</v>
      </c>
      <c r="CA62" s="80">
        <f t="shared" si="138"/>
        <v>1.5038069397101759</v>
      </c>
      <c r="CB62" s="78">
        <f>SUM(CB63:CB67)</f>
        <v>1067290</v>
      </c>
      <c r="CC62" s="78">
        <f>SUM(CC63:CC67)</f>
        <v>1067290</v>
      </c>
      <c r="CD62" s="78">
        <f>SUM(CD63:CD67)</f>
        <v>0</v>
      </c>
      <c r="CE62" s="80">
        <f t="shared" si="276"/>
        <v>1</v>
      </c>
      <c r="CF62" s="80" t="str">
        <f t="shared" si="139"/>
        <v xml:space="preserve"> </v>
      </c>
      <c r="CG62" s="84">
        <f>SUM(CG63:CG67)</f>
        <v>986000</v>
      </c>
      <c r="CH62" s="84">
        <f>SUM(CH63:CH67)</f>
        <v>980134.35</v>
      </c>
      <c r="CI62" s="84">
        <f>SUM(CI63:CI67)</f>
        <v>2398873.64</v>
      </c>
      <c r="CJ62" s="80">
        <f t="shared" si="140"/>
        <v>0.99405106490872208</v>
      </c>
      <c r="CK62" s="80">
        <f t="shared" si="156"/>
        <v>0.40858106640414787</v>
      </c>
      <c r="CL62" s="78">
        <f>SUM(CL63:CL67)</f>
        <v>540000</v>
      </c>
      <c r="CM62" s="78">
        <f>SUM(CM63:CM67)</f>
        <v>534134.35</v>
      </c>
      <c r="CN62" s="78">
        <f>SUM(CN63:CN67)</f>
        <v>2398873.64</v>
      </c>
      <c r="CO62" s="80">
        <f t="shared" si="141"/>
        <v>0.98913768518518519</v>
      </c>
      <c r="CP62" s="80">
        <f t="shared" si="142"/>
        <v>0.22266047743973708</v>
      </c>
      <c r="CQ62" s="78">
        <f>SUM(CQ63:CQ67)</f>
        <v>446000</v>
      </c>
      <c r="CR62" s="78">
        <f>SUM(CR63:CR67)</f>
        <v>446000</v>
      </c>
      <c r="CS62" s="78">
        <f>SUM(CS63:CS67)</f>
        <v>0</v>
      </c>
      <c r="CT62" s="80">
        <f t="shared" si="143"/>
        <v>1</v>
      </c>
      <c r="CU62" s="80" t="str">
        <f t="shared" si="144"/>
        <v xml:space="preserve"> </v>
      </c>
      <c r="CV62" s="78">
        <f>SUM(CV63:CV67)</f>
        <v>0</v>
      </c>
      <c r="CW62" s="78">
        <f>SUM(CW63:CW67)</f>
        <v>0</v>
      </c>
      <c r="CX62" s="78">
        <f>SUM(CX63:CX67)</f>
        <v>0</v>
      </c>
      <c r="CY62" s="82" t="str">
        <f t="shared" si="145"/>
        <v xml:space="preserve"> </v>
      </c>
      <c r="CZ62" s="82" t="str">
        <f t="shared" si="146"/>
        <v xml:space="preserve"> </v>
      </c>
      <c r="DA62" s="78">
        <f>SUM(DA63:DA67)</f>
        <v>0</v>
      </c>
      <c r="DB62" s="78">
        <f>SUM(DB63:DB67)</f>
        <v>0</v>
      </c>
      <c r="DC62" s="78">
        <f>SUM(DC63:DC67)</f>
        <v>0</v>
      </c>
      <c r="DD62" s="80" t="str">
        <f t="shared" si="239"/>
        <v xml:space="preserve"> </v>
      </c>
      <c r="DE62" s="80" t="str">
        <f t="shared" si="147"/>
        <v xml:space="preserve"> </v>
      </c>
      <c r="DF62" s="78">
        <f>SUM(DF63:DF67)</f>
        <v>0</v>
      </c>
      <c r="DG62" s="78">
        <f>SUM(DG63:DG67)</f>
        <v>0</v>
      </c>
      <c r="DH62" s="78">
        <f>SUM(DH63:DH67)</f>
        <v>1270.2</v>
      </c>
      <c r="DI62" s="80" t="str">
        <f t="shared" si="240"/>
        <v xml:space="preserve"> </v>
      </c>
      <c r="DJ62" s="80">
        <f t="shared" si="148"/>
        <v>0</v>
      </c>
      <c r="DK62" s="78">
        <f>SUM(DK63:DK67)</f>
        <v>0</v>
      </c>
      <c r="DL62" s="78">
        <f>SUM(DL63:DL67)</f>
        <v>0</v>
      </c>
      <c r="DM62" s="80" t="str">
        <f>IF(DK62=0," ",IF(DK62/DL62*100&gt;200,"св.200",DK62/DL62))</f>
        <v xml:space="preserve"> </v>
      </c>
      <c r="DN62" s="78">
        <f>SUM(DN63:DN67)</f>
        <v>17540</v>
      </c>
      <c r="DO62" s="78">
        <f>SUM(DO63:DO67)</f>
        <v>19805.849999999999</v>
      </c>
      <c r="DP62" s="78">
        <f>SUM(DP63:DP67)</f>
        <v>41974.07</v>
      </c>
      <c r="DQ62" s="80">
        <f t="shared" si="242"/>
        <v>1.1291818700114025</v>
      </c>
      <c r="DR62" s="80">
        <f t="shared" si="150"/>
        <v>0.47185917400909655</v>
      </c>
      <c r="DS62" s="78">
        <f>SUM(DS63:DS67)</f>
        <v>0</v>
      </c>
      <c r="DT62" s="78">
        <f>SUM(DT63:DT67)</f>
        <v>0</v>
      </c>
      <c r="DU62" s="78">
        <f>SUM(DU63:DU67)</f>
        <v>0</v>
      </c>
      <c r="DV62" s="80" t="str">
        <f t="shared" si="120"/>
        <v xml:space="preserve"> </v>
      </c>
      <c r="DW62" s="80" t="str">
        <f t="shared" ref="DW62:DW65" si="300">IF(DU62=0," ",IF(DT62/DU62*100&gt;200,"св.200",DT62/DU62))</f>
        <v xml:space="preserve"> </v>
      </c>
    </row>
    <row r="63" spans="1:127" s="14" customFormat="1" ht="17.25" customHeight="1" outlineLevel="1" x14ac:dyDescent="0.25">
      <c r="A63" s="13">
        <v>50</v>
      </c>
      <c r="B63" s="6" t="s">
        <v>60</v>
      </c>
      <c r="C63" s="19">
        <f>J63+AS63</f>
        <v>35346493</v>
      </c>
      <c r="D63" s="48">
        <v>35346493</v>
      </c>
      <c r="E63" s="19">
        <f>K63+AT63</f>
        <v>35450886.490000002</v>
      </c>
      <c r="F63" s="48">
        <v>35450886.490000002</v>
      </c>
      <c r="G63" s="19">
        <f t="shared" ref="G63:G67" si="301">L63+AU63</f>
        <v>35858922.130000003</v>
      </c>
      <c r="H63" s="20">
        <f t="shared" si="228"/>
        <v>1.0029534327493255</v>
      </c>
      <c r="I63" s="20">
        <f t="shared" si="122"/>
        <v>0.98862108463492737</v>
      </c>
      <c r="J63" s="12">
        <f t="shared" ref="J63:L67" si="302">Y63++AI63+O63+AD63+AN63+T63</f>
        <v>34546493</v>
      </c>
      <c r="K63" s="17">
        <f t="shared" si="302"/>
        <v>34656243.920000002</v>
      </c>
      <c r="L63" s="12">
        <f t="shared" si="302"/>
        <v>33239432.370000001</v>
      </c>
      <c r="M63" s="20">
        <f t="shared" si="245"/>
        <v>1.0031769048163588</v>
      </c>
      <c r="N63" s="20">
        <f t="shared" si="124"/>
        <v>1.0426244207250281</v>
      </c>
      <c r="O63" s="24">
        <v>29340000</v>
      </c>
      <c r="P63" s="24">
        <v>29313774.710000001</v>
      </c>
      <c r="Q63" s="24">
        <v>28675710.780000001</v>
      </c>
      <c r="R63" s="20">
        <f t="shared" si="229"/>
        <v>0.99910615916837087</v>
      </c>
      <c r="S63" s="20">
        <f t="shared" si="125"/>
        <v>1.0222510240424456</v>
      </c>
      <c r="T63" s="24">
        <v>1446493</v>
      </c>
      <c r="U63" s="24">
        <v>1584753.56</v>
      </c>
      <c r="V63" s="24">
        <v>1313420.3400000001</v>
      </c>
      <c r="W63" s="20">
        <f t="shared" si="230"/>
        <v>1.0955832900677709</v>
      </c>
      <c r="X63" s="20">
        <f t="shared" si="126"/>
        <v>1.2065852124689953</v>
      </c>
      <c r="Y63" s="24"/>
      <c r="Z63" s="24"/>
      <c r="AA63" s="24"/>
      <c r="AB63" s="20" t="str">
        <f t="shared" si="231"/>
        <v xml:space="preserve"> </v>
      </c>
      <c r="AC63" s="20" t="str">
        <f t="shared" si="127"/>
        <v xml:space="preserve"> </v>
      </c>
      <c r="AD63" s="24">
        <v>860000</v>
      </c>
      <c r="AE63" s="24">
        <v>832737.17</v>
      </c>
      <c r="AF63" s="24">
        <v>483075.92</v>
      </c>
      <c r="AG63" s="20">
        <f t="shared" si="232"/>
        <v>0.96829903488372093</v>
      </c>
      <c r="AH63" s="20">
        <f>IF(AE63&lt;=0," ",IF(AE63/AF63*100&gt;200,"св.200",AE63/AF63))</f>
        <v>1.7238225618863388</v>
      </c>
      <c r="AI63" s="24">
        <v>2900000</v>
      </c>
      <c r="AJ63" s="24">
        <v>2924978.48</v>
      </c>
      <c r="AK63" s="24">
        <v>2767225.33</v>
      </c>
      <c r="AL63" s="20">
        <f t="shared" si="233"/>
        <v>1.0086132689655172</v>
      </c>
      <c r="AM63" s="20">
        <f t="shared" si="129"/>
        <v>1.0570076994778015</v>
      </c>
      <c r="AN63" s="24"/>
      <c r="AO63" s="24"/>
      <c r="AP63" s="24"/>
      <c r="AQ63" s="20" t="str">
        <f t="shared" si="281"/>
        <v xml:space="preserve"> </v>
      </c>
      <c r="AR63" s="20" t="str">
        <f t="shared" si="130"/>
        <v xml:space="preserve"> </v>
      </c>
      <c r="AS63" s="7">
        <f>AX63+BC63+BH63+BM63+BR63+BW63+CB63+CG63+DA63+DF63+DN63+CV63</f>
        <v>800000</v>
      </c>
      <c r="AT63" s="7">
        <f t="shared" ref="AT63" si="303">AY63+BD63+BI63+BN63+BS63+BX63+CC63+CH63+DB63+DG63+DO63+CW63+DK63</f>
        <v>794642.57</v>
      </c>
      <c r="AU63" s="7">
        <f t="shared" ref="AU63" si="304">AZ63+BE63+BJ63+BO63+BT63+BY63+CD63+CI63+DC63+DH63+DP63+CX63+DL63</f>
        <v>2619489.7600000002</v>
      </c>
      <c r="AV63" s="20">
        <f t="shared" si="234"/>
        <v>0.99330321249999998</v>
      </c>
      <c r="AW63" s="20">
        <f t="shared" si="131"/>
        <v>0.30335776918631663</v>
      </c>
      <c r="AX63" s="24">
        <v>260000</v>
      </c>
      <c r="AY63" s="24">
        <v>258242.37</v>
      </c>
      <c r="AZ63" s="24">
        <v>220616.12</v>
      </c>
      <c r="BA63" s="20">
        <f t="shared" si="235"/>
        <v>0.99323988461538459</v>
      </c>
      <c r="BB63" s="20">
        <f t="shared" si="132"/>
        <v>1.1705507738963046</v>
      </c>
      <c r="BC63" s="24"/>
      <c r="BD63" s="24"/>
      <c r="BE63" s="24"/>
      <c r="BF63" s="20" t="str">
        <f t="shared" si="133"/>
        <v xml:space="preserve"> </v>
      </c>
      <c r="BG63" s="20" t="str">
        <f t="shared" si="134"/>
        <v xml:space="preserve"> </v>
      </c>
      <c r="BH63" s="24"/>
      <c r="BI63" s="24"/>
      <c r="BJ63" s="24"/>
      <c r="BK63" s="20" t="str">
        <f t="shared" si="236"/>
        <v xml:space="preserve"> </v>
      </c>
      <c r="BL63" s="20" t="str">
        <f t="shared" si="135"/>
        <v xml:space="preserve"> </v>
      </c>
      <c r="BM63" s="24"/>
      <c r="BN63" s="24"/>
      <c r="BO63" s="24"/>
      <c r="BP63" s="20"/>
      <c r="BQ63" s="20" t="str">
        <f t="shared" si="136"/>
        <v xml:space="preserve"> </v>
      </c>
      <c r="BR63" s="24"/>
      <c r="BS63" s="24"/>
      <c r="BT63" s="24"/>
      <c r="BU63" s="20" t="str">
        <f t="shared" si="237"/>
        <v xml:space="preserve"> </v>
      </c>
      <c r="BV63" s="20" t="str">
        <f t="shared" si="169"/>
        <v xml:space="preserve"> </v>
      </c>
      <c r="BW63" s="24"/>
      <c r="BX63" s="24"/>
      <c r="BY63" s="24"/>
      <c r="BZ63" s="20" t="str">
        <f>IF(BX64&lt;=0," ",IF(BW64&lt;=0," ",IF(BX64/BW64*100&gt;200,"СВ.200",BX64/BW64)))</f>
        <v xml:space="preserve"> </v>
      </c>
      <c r="CA63" s="20" t="str">
        <f t="shared" si="138"/>
        <v xml:space="preserve"> </v>
      </c>
      <c r="CB63" s="24"/>
      <c r="CC63" s="24"/>
      <c r="CD63" s="24"/>
      <c r="CE63" s="20" t="str">
        <f t="shared" si="276"/>
        <v xml:space="preserve"> </v>
      </c>
      <c r="CF63" s="20" t="str">
        <f t="shared" si="139"/>
        <v xml:space="preserve"> </v>
      </c>
      <c r="CG63" s="19">
        <f t="shared" ref="CG63:CI63" si="305">CL63+CQ63</f>
        <v>540000</v>
      </c>
      <c r="CH63" s="19">
        <f t="shared" si="305"/>
        <v>534134.35</v>
      </c>
      <c r="CI63" s="19">
        <f t="shared" si="305"/>
        <v>2398873.64</v>
      </c>
      <c r="CJ63" s="20">
        <f t="shared" si="140"/>
        <v>0.98913768518518519</v>
      </c>
      <c r="CK63" s="20">
        <f t="shared" si="156"/>
        <v>0.22266047743973708</v>
      </c>
      <c r="CL63" s="24">
        <v>540000</v>
      </c>
      <c r="CM63" s="24">
        <v>534134.35</v>
      </c>
      <c r="CN63" s="24">
        <v>2398873.64</v>
      </c>
      <c r="CO63" s="20">
        <f t="shared" si="141"/>
        <v>0.98913768518518519</v>
      </c>
      <c r="CP63" s="20">
        <f>IF(CN63=0," ",IF(CM63/CN63*100&gt;200,"св.200",CM63/CN63))</f>
        <v>0.22266047743973708</v>
      </c>
      <c r="CQ63" s="24"/>
      <c r="CR63" s="24"/>
      <c r="CS63" s="24"/>
      <c r="CT63" s="20" t="str">
        <f>IF(CR63&lt;=0," ",IF(CQ63&lt;=0," ",IF(CR63/CQ63*100&gt;200,"СВ.200",CR63/CQ63)))</f>
        <v xml:space="preserve"> </v>
      </c>
      <c r="CU63" s="20" t="str">
        <f>IF(CS63=0," ",IF(CR63/CS63*100&gt;200,"св.200",CR63/CS63))</f>
        <v xml:space="preserve"> </v>
      </c>
      <c r="CV63" s="24"/>
      <c r="CW63" s="24"/>
      <c r="CX63" s="24"/>
      <c r="CY63" s="20" t="str">
        <f t="shared" si="145"/>
        <v xml:space="preserve"> </v>
      </c>
      <c r="CZ63" s="20" t="str">
        <f t="shared" si="146"/>
        <v xml:space="preserve"> </v>
      </c>
      <c r="DA63" s="24"/>
      <c r="DB63" s="24"/>
      <c r="DC63" s="24"/>
      <c r="DD63" s="20" t="str">
        <f t="shared" si="239"/>
        <v xml:space="preserve"> </v>
      </c>
      <c r="DE63" s="20" t="str">
        <f t="shared" si="147"/>
        <v xml:space="preserve"> </v>
      </c>
      <c r="DF63" s="24"/>
      <c r="DG63" s="24"/>
      <c r="DH63" s="24"/>
      <c r="DI63" s="20" t="str">
        <f t="shared" si="240"/>
        <v xml:space="preserve"> </v>
      </c>
      <c r="DJ63" s="20" t="str">
        <f t="shared" si="148"/>
        <v xml:space="preserve"> </v>
      </c>
      <c r="DK63" s="24"/>
      <c r="DL63" s="24"/>
      <c r="DM63" s="20" t="str">
        <f t="shared" si="149"/>
        <v xml:space="preserve"> </v>
      </c>
      <c r="DN63" s="24"/>
      <c r="DO63" s="24">
        <v>2265.85</v>
      </c>
      <c r="DP63" s="24"/>
      <c r="DQ63" s="20" t="str">
        <f t="shared" si="242"/>
        <v xml:space="preserve"> </v>
      </c>
      <c r="DR63" s="20" t="str">
        <f t="shared" si="150"/>
        <v xml:space="preserve"> </v>
      </c>
      <c r="DS63" s="44"/>
      <c r="DT63" s="44"/>
      <c r="DU63" s="24"/>
      <c r="DV63" s="20" t="str">
        <f t="shared" si="120"/>
        <v xml:space="preserve"> </v>
      </c>
      <c r="DW63" s="20" t="str">
        <f t="shared" si="300"/>
        <v xml:space="preserve"> </v>
      </c>
    </row>
    <row r="64" spans="1:127" s="14" customFormat="1" ht="17.25" customHeight="1" outlineLevel="1" x14ac:dyDescent="0.25">
      <c r="A64" s="13">
        <v>51</v>
      </c>
      <c r="B64" s="6" t="s">
        <v>51</v>
      </c>
      <c r="C64" s="19">
        <f>J64+AS64</f>
        <v>8364790</v>
      </c>
      <c r="D64" s="48">
        <v>8364790</v>
      </c>
      <c r="E64" s="19">
        <f>K64+AT64</f>
        <v>8588241.8600000013</v>
      </c>
      <c r="F64" s="48">
        <v>8588241.8599999994</v>
      </c>
      <c r="G64" s="19">
        <f t="shared" si="301"/>
        <v>7470232.1000000006</v>
      </c>
      <c r="H64" s="20">
        <f t="shared" ref="H64:H67" si="306">IF(E64&lt;=0," ",IF(E64/C64*100&gt;200,"СВ.200",E64/C64))</f>
        <v>1.026713385512368</v>
      </c>
      <c r="I64" s="20">
        <f t="shared" ref="I64:I67" si="307">IF(G64=0," ",IF(E64/G64*100&gt;200,"св.200",E64/G64))</f>
        <v>1.1496619843980485</v>
      </c>
      <c r="J64" s="12">
        <f t="shared" si="302"/>
        <v>7459500</v>
      </c>
      <c r="K64" s="17">
        <f t="shared" si="302"/>
        <v>7622476.5600000005</v>
      </c>
      <c r="L64" s="12">
        <f t="shared" si="302"/>
        <v>7405004.0300000003</v>
      </c>
      <c r="M64" s="20">
        <f t="shared" ref="M64:M67" si="308">IF(K64&lt;=0," ",IF(K64/J64*100&gt;200,"СВ.200",K64/J64))</f>
        <v>1.0218481882163684</v>
      </c>
      <c r="N64" s="20">
        <f t="shared" ref="N64:N67" si="309">IF(L64=0," ",IF(K64/L64*100&gt;200,"св.200",K64/L64))</f>
        <v>1.0293683202762551</v>
      </c>
      <c r="O64" s="24">
        <v>1732000</v>
      </c>
      <c r="P64" s="24">
        <v>1818803.57</v>
      </c>
      <c r="Q64" s="24">
        <v>2226641.81</v>
      </c>
      <c r="R64" s="20">
        <f t="shared" ref="R64:R66" si="310">IF(P64&lt;=0," ",IF(O64&lt;=0," ",IF(P64/O64*100&gt;200,"СВ.200",P64/O64)))</f>
        <v>1.0501175346420324</v>
      </c>
      <c r="S64" s="20">
        <f t="shared" ref="S64:S66" si="311">IF(Q64=0," ",IF(P64/Q64*100&gt;200,"св.200",P64/Q64))</f>
        <v>0.8168370690928507</v>
      </c>
      <c r="T64" s="24"/>
      <c r="U64" s="24"/>
      <c r="V64" s="24"/>
      <c r="W64" s="20" t="str">
        <f t="shared" ref="W64:W67" si="312">IF(U64&lt;=0," ",IF(T64&lt;=0," ",IF(U64/T64*100&gt;200,"СВ.200",U64/T64)))</f>
        <v xml:space="preserve"> </v>
      </c>
      <c r="X64" s="20" t="str">
        <f t="shared" ref="X64:X67" si="313">IF(U64=0," ",IF(U64/V64*100&gt;200,"св.200",U64/V64))</f>
        <v xml:space="preserve"> </v>
      </c>
      <c r="Y64" s="24">
        <v>17500</v>
      </c>
      <c r="Z64" s="24">
        <v>17462.689999999999</v>
      </c>
      <c r="AA64" s="24">
        <v>183.77</v>
      </c>
      <c r="AB64" s="20">
        <f t="shared" ref="AB64:AB67" si="314">IF(Z64&lt;=0," ",IF(Y64&lt;=0," ",IF(Z64/Y64*100&gt;200,"СВ.200",Z64/Y64)))</f>
        <v>0.99786799999999998</v>
      </c>
      <c r="AC64" s="20" t="str">
        <f t="shared" ref="AC64:AC67" si="315">IF(AA64=0," ",IF(Z64/AA64*100&gt;200,"св.200",Z64/AA64))</f>
        <v>св.200</v>
      </c>
      <c r="AD64" s="24">
        <v>310000</v>
      </c>
      <c r="AE64" s="24">
        <v>328736.96000000002</v>
      </c>
      <c r="AF64" s="24">
        <v>448839.86</v>
      </c>
      <c r="AG64" s="20">
        <f t="shared" ref="AG64:AG67" si="316">IF(AE64&lt;=0," ",IF(AD64&lt;=0," ",IF(AE64/AD64*100&gt;200,"СВ.200",AE64/AD64)))</f>
        <v>1.060441806451613</v>
      </c>
      <c r="AH64" s="20">
        <f t="shared" ref="AH64:AH67" si="317">IF(AF64=0," ",IF(AE64/AF64*100&gt;200,"св.200",AE64/AF64))</f>
        <v>0.73241480825700289</v>
      </c>
      <c r="AI64" s="24">
        <v>5400000</v>
      </c>
      <c r="AJ64" s="24">
        <v>5457473.3399999999</v>
      </c>
      <c r="AK64" s="24">
        <v>4729338.59</v>
      </c>
      <c r="AL64" s="20">
        <f t="shared" ref="AL64:AL67" si="318">IF(AJ64&lt;=0," ",IF(AI64&lt;=0," ",IF(AJ64/AI64*100&gt;200,"СВ.200",AJ64/AI64)))</f>
        <v>1.010643211111111</v>
      </c>
      <c r="AM64" s="20">
        <f t="shared" ref="AM64:AM67" si="319">IF(AK64=0," ",IF(AJ64/AK64*100&gt;200,"св.200",AJ64/AK64))</f>
        <v>1.1539612223027575</v>
      </c>
      <c r="AN64" s="24"/>
      <c r="AO64" s="24"/>
      <c r="AP64" s="24"/>
      <c r="AQ64" s="20" t="str">
        <f t="shared" ref="AQ64:AQ67" si="320">IF(AO64&lt;=0," ",IF(AN64&lt;=0," ",IF(AO64/AN64*100&gt;200,"СВ.200",AO64/AN64)))</f>
        <v xml:space="preserve"> </v>
      </c>
      <c r="AR64" s="20" t="str">
        <f t="shared" ref="AR64:AR67" si="321">IF(AP64=0," ",IF(AO64/AP64*100&gt;200,"св.200",AO64/AP64))</f>
        <v xml:space="preserve"> </v>
      </c>
      <c r="AS64" s="7">
        <f t="shared" ref="AS64:AS67" si="322">AX64+BC64+BH64+BM64+BR64+BW64+CB64+CG64+DA64+DF64+DN64+CV64</f>
        <v>905290</v>
      </c>
      <c r="AT64" s="7">
        <f t="shared" ref="AT64:AT67" si="323">AY64+BD64+BI64+BN64+BS64+BX64+CC64+CH64+DB64+DG64+DO64+CW64+DK64</f>
        <v>965765.3</v>
      </c>
      <c r="AU64" s="7">
        <f t="shared" ref="AU64:AU67" si="324">AZ64+BE64+BJ64+BO64+BT64+BY64+CD64+CI64+DC64+DH64+DP64+CX64+DL64</f>
        <v>65228.07</v>
      </c>
      <c r="AV64" s="20">
        <f t="shared" ref="AV64:AV67" si="325">IF(AT64&lt;=0," ",IF(AS64&lt;=0," ",IF(AT64/AS64*100&gt;200,"СВ.200",AT64/AS64)))</f>
        <v>1.0668021297042938</v>
      </c>
      <c r="AW64" s="20" t="str">
        <f t="shared" ref="AW64:AW67" si="326">IF(AU64=0," ",IF(AT64/AU64*100&gt;200,"св.200",AT64/AU64))</f>
        <v>св.200</v>
      </c>
      <c r="AX64" s="24"/>
      <c r="AY64" s="24"/>
      <c r="AZ64" s="24"/>
      <c r="BA64" s="20" t="str">
        <f t="shared" ref="BA64:BA67" si="327">IF(AY64&lt;=0," ",IF(AX64&lt;=0," ",IF(AY64/AX64*100&gt;200,"СВ.200",AY64/AX64)))</f>
        <v xml:space="preserve"> </v>
      </c>
      <c r="BB64" s="20" t="str">
        <f t="shared" ref="BB64:BB67" si="328">IF(AZ64=0," ",IF(AY64/AZ64*100&gt;200,"св.200",AY64/AZ64))</f>
        <v xml:space="preserve"> </v>
      </c>
      <c r="BC64" s="24">
        <v>71000</v>
      </c>
      <c r="BD64" s="24">
        <v>131475.29999999999</v>
      </c>
      <c r="BE64" s="24">
        <v>60798</v>
      </c>
      <c r="BF64" s="20">
        <f t="shared" ref="BF64:BF67" si="329">IF(BD64&lt;=0," ",IF(BC64&lt;=0," ",IF(BD64/BC64*100&gt;200,"СВ.200",BD64/BC64)))</f>
        <v>1.8517647887323943</v>
      </c>
      <c r="BG64" s="20" t="str">
        <f t="shared" ref="BG64:BG67" si="330">IF(BE64=0," ",IF(BD64/BE64*100&gt;200,"св.200",BD64/BE64))</f>
        <v>св.200</v>
      </c>
      <c r="BH64" s="24"/>
      <c r="BI64" s="24"/>
      <c r="BJ64" s="24"/>
      <c r="BK64" s="20" t="str">
        <f t="shared" ref="BK64:BK67" si="331">IF(BI64&lt;=0," ",IF(BH64&lt;=0," ",IF(BI64/BH64*100&gt;200,"СВ.200",BI64/BH64)))</f>
        <v xml:space="preserve"> </v>
      </c>
      <c r="BL64" s="20" t="str">
        <f t="shared" ref="BL64:BL67" si="332">IF(BJ64=0," ",IF(BI64/BJ64*100&gt;200,"св.200",BI64/BJ64))</f>
        <v xml:space="preserve"> </v>
      </c>
      <c r="BM64" s="24"/>
      <c r="BN64" s="24"/>
      <c r="BO64" s="24"/>
      <c r="BP64" s="20"/>
      <c r="BQ64" s="20" t="str">
        <f t="shared" ref="BQ64:BQ67" si="333">IF(BO64=0," ",IF(BN64/BO64*100&gt;200,"св.200",BN64/BO64))</f>
        <v xml:space="preserve"> </v>
      </c>
      <c r="BR64" s="24"/>
      <c r="BS64" s="24"/>
      <c r="BT64" s="24"/>
      <c r="BU64" s="20" t="str">
        <f t="shared" ref="BU64:BU67" si="334">IF(BS64&lt;=0," ",IF(BR64&lt;=0," ",IF(BS64/BR64*100&gt;200,"СВ.200",BS64/BR64)))</f>
        <v xml:space="preserve"> </v>
      </c>
      <c r="BV64" s="20" t="str">
        <f t="shared" ref="BV64:BV67" si="335">IF(BT64=0," ",IF(BS64/BT64*100&gt;200,"св.200",BS64/BT64))</f>
        <v xml:space="preserve"> </v>
      </c>
      <c r="BW64" s="24"/>
      <c r="BX64" s="24"/>
      <c r="BY64" s="24"/>
      <c r="BZ64" s="20"/>
      <c r="CA64" s="20" t="str">
        <f>IF(BX64=0," ",IF(BX64/BY64*100&gt;200,"св.200",BX64/BY64))</f>
        <v xml:space="preserve"> </v>
      </c>
      <c r="CB64" s="24">
        <v>635290</v>
      </c>
      <c r="CC64" s="24">
        <v>635290</v>
      </c>
      <c r="CD64" s="24"/>
      <c r="CE64" s="20">
        <f t="shared" ref="CE64:CE67" si="336">IF(CC64&lt;=0," ",IF(CB64&lt;=0," ",IF(CC64/CB64*100&gt;200,"СВ.200",CC64/CB64)))</f>
        <v>1</v>
      </c>
      <c r="CF64" s="20" t="str">
        <f t="shared" ref="CF64:CF67" si="337">IF(CD64=0," ",IF(CC64/CD64*100&gt;200,"св.200",CC64/CD64))</f>
        <v xml:space="preserve"> </v>
      </c>
      <c r="CG64" s="19">
        <f t="shared" ref="CG64:CG67" si="338">CL64+CQ64</f>
        <v>199000</v>
      </c>
      <c r="CH64" s="19">
        <f t="shared" ref="CH64:CH67" si="339">CM64+CR64</f>
        <v>199000</v>
      </c>
      <c r="CI64" s="19">
        <f t="shared" ref="CI64:CI67" si="340">CN64+CS64</f>
        <v>0</v>
      </c>
      <c r="CJ64" s="20">
        <f t="shared" ref="CJ64:CJ67" si="341">IF(CH64&lt;=0," ",IF(CG64&lt;=0," ",IF(CH64/CG64*100&gt;200,"СВ.200",CH64/CG64)))</f>
        <v>1</v>
      </c>
      <c r="CK64" s="20" t="str">
        <f t="shared" ref="CK64:CK67" si="342">IF(CI64=0," ",IF(CH64/CI64*100&gt;200,"св.200",CH64/CI64))</f>
        <v xml:space="preserve"> </v>
      </c>
      <c r="CL64" s="24"/>
      <c r="CM64" s="24"/>
      <c r="CN64" s="24"/>
      <c r="CO64" s="20" t="str">
        <f t="shared" ref="CO64:CO67" si="343">IF(CM64&lt;=0," ",IF(CL64&lt;=0," ",IF(CM64/CL64*100&gt;200,"СВ.200",CM64/CL64)))</f>
        <v xml:space="preserve"> </v>
      </c>
      <c r="CP64" s="20" t="str">
        <f t="shared" ref="CP64:CP67" si="344">IF(CN64=0," ",IF(CM64/CN64*100&gt;200,"св.200",CM64/CN64))</f>
        <v xml:space="preserve"> </v>
      </c>
      <c r="CQ64" s="24">
        <v>199000</v>
      </c>
      <c r="CR64" s="24">
        <v>199000</v>
      </c>
      <c r="CS64" s="24"/>
      <c r="CT64" s="20">
        <f t="shared" ref="CT64:CT67" si="345">IF(CR64&lt;=0," ",IF(CQ64&lt;=0," ",IF(CR64/CQ64*100&gt;200,"СВ.200",CR64/CQ64)))</f>
        <v>1</v>
      </c>
      <c r="CU64" s="20" t="str">
        <f t="shared" ref="CU64:CU67" si="346">IF(CS64=0," ",IF(CR64/CS64*100&gt;200,"св.200",CR64/CS64))</f>
        <v xml:space="preserve"> </v>
      </c>
      <c r="CV64" s="24"/>
      <c r="CW64" s="24"/>
      <c r="CX64" s="24"/>
      <c r="CY64" s="20" t="str">
        <f t="shared" si="145"/>
        <v xml:space="preserve"> </v>
      </c>
      <c r="CZ64" s="20" t="str">
        <f t="shared" si="146"/>
        <v xml:space="preserve"> </v>
      </c>
      <c r="DA64" s="24"/>
      <c r="DB64" s="24"/>
      <c r="DC64" s="24"/>
      <c r="DD64" s="20" t="str">
        <f t="shared" ref="DD64:DD67" si="347">IF(DB64&lt;=0," ",IF(DA64&lt;=0," ",IF(DB64/DA64*100&gt;200,"СВ.200",DB64/DA64)))</f>
        <v xml:space="preserve"> </v>
      </c>
      <c r="DE64" s="20" t="str">
        <f t="shared" ref="DE64:DE67" si="348">IF(DC64=0," ",IF(DB64/DC64*100&gt;200,"св.200",DB64/DC64))</f>
        <v xml:space="preserve"> </v>
      </c>
      <c r="DF64" s="24"/>
      <c r="DG64" s="24"/>
      <c r="DH64" s="24"/>
      <c r="DI64" s="20" t="str">
        <f t="shared" ref="DI64:DI67" si="349">IF(DG64&lt;=0," ",IF(DF64&lt;=0," ",IF(DG64/DF64*100&gt;200,"СВ.200",DG64/DF64)))</f>
        <v xml:space="preserve"> </v>
      </c>
      <c r="DJ64" s="20" t="str">
        <f t="shared" ref="DJ64:DJ67" si="350">IF(DH64=0," ",IF(DG64/DH64*100&gt;200,"св.200",DG64/DH64))</f>
        <v xml:space="preserve"> </v>
      </c>
      <c r="DK64" s="24"/>
      <c r="DL64" s="24"/>
      <c r="DM64" s="20" t="str">
        <f t="shared" si="149"/>
        <v xml:space="preserve"> </v>
      </c>
      <c r="DN64" s="24"/>
      <c r="DO64" s="24"/>
      <c r="DP64" s="24">
        <v>4430.07</v>
      </c>
      <c r="DQ64" s="20" t="str">
        <f t="shared" ref="DQ64:DQ67" si="351">IF(DO64&lt;=0," ",IF(DN64&lt;=0," ",IF(DO64/DN64*100&gt;200,"СВ.200",DO64/DN64)))</f>
        <v xml:space="preserve"> </v>
      </c>
      <c r="DR64" s="20">
        <f t="shared" ref="DR64:DR67" si="352">IF(DP64=0," ",IF(DO64/DP64*100&gt;200,"св.200",DO64/DP64))</f>
        <v>0</v>
      </c>
      <c r="DS64" s="44"/>
      <c r="DT64" s="44"/>
      <c r="DU64" s="24"/>
      <c r="DV64" s="20" t="str">
        <f t="shared" si="120"/>
        <v xml:space="preserve"> </v>
      </c>
      <c r="DW64" s="20" t="str">
        <f t="shared" si="300"/>
        <v xml:space="preserve"> </v>
      </c>
    </row>
    <row r="65" spans="1:127" s="14" customFormat="1" ht="16.5" customHeight="1" outlineLevel="1" x14ac:dyDescent="0.25">
      <c r="A65" s="13">
        <v>52</v>
      </c>
      <c r="B65" s="6" t="s">
        <v>48</v>
      </c>
      <c r="C65" s="19">
        <f>J65+AS65</f>
        <v>2646096.88</v>
      </c>
      <c r="D65" s="48">
        <v>2646096.88</v>
      </c>
      <c r="E65" s="19">
        <f>K65+AT65</f>
        <v>1981050.91</v>
      </c>
      <c r="F65" s="48">
        <v>1981050.91</v>
      </c>
      <c r="G65" s="19">
        <f t="shared" si="301"/>
        <v>1607890.4500000002</v>
      </c>
      <c r="H65" s="20">
        <f t="shared" si="306"/>
        <v>0.74866907745267441</v>
      </c>
      <c r="I65" s="20">
        <f t="shared" si="307"/>
        <v>1.2320807739109338</v>
      </c>
      <c r="J65" s="12">
        <f t="shared" si="302"/>
        <v>1359453</v>
      </c>
      <c r="K65" s="17">
        <f t="shared" si="302"/>
        <v>1318466.25</v>
      </c>
      <c r="L65" s="12">
        <f t="shared" si="302"/>
        <v>1207822.7400000002</v>
      </c>
      <c r="M65" s="20">
        <f t="shared" si="308"/>
        <v>0.96985055754042249</v>
      </c>
      <c r="N65" s="20">
        <f t="shared" si="309"/>
        <v>1.0916057516850526</v>
      </c>
      <c r="O65" s="24">
        <v>265700</v>
      </c>
      <c r="P65" s="24">
        <v>263638.21999999997</v>
      </c>
      <c r="Q65" s="24">
        <v>317454.44</v>
      </c>
      <c r="R65" s="20">
        <f t="shared" si="310"/>
        <v>0.99224019570944666</v>
      </c>
      <c r="S65" s="20">
        <f t="shared" si="311"/>
        <v>0.83047576842837656</v>
      </c>
      <c r="T65" s="24"/>
      <c r="U65" s="24"/>
      <c r="V65" s="24"/>
      <c r="W65" s="20" t="str">
        <f t="shared" si="312"/>
        <v xml:space="preserve"> </v>
      </c>
      <c r="X65" s="20" t="str">
        <f t="shared" si="313"/>
        <v xml:space="preserve"> </v>
      </c>
      <c r="Y65" s="24"/>
      <c r="Z65" s="24"/>
      <c r="AA65" s="24">
        <v>1.38</v>
      </c>
      <c r="AB65" s="20" t="str">
        <f t="shared" si="314"/>
        <v xml:space="preserve"> </v>
      </c>
      <c r="AC65" s="20">
        <f t="shared" si="315"/>
        <v>0</v>
      </c>
      <c r="AD65" s="24">
        <v>314300</v>
      </c>
      <c r="AE65" s="24">
        <v>308608.2</v>
      </c>
      <c r="AF65" s="24">
        <v>157475.38</v>
      </c>
      <c r="AG65" s="20">
        <f t="shared" si="316"/>
        <v>0.981890550429526</v>
      </c>
      <c r="AH65" s="20">
        <f t="shared" si="317"/>
        <v>1.9597234818547509</v>
      </c>
      <c r="AI65" s="24">
        <v>763500</v>
      </c>
      <c r="AJ65" s="24">
        <v>746219.83</v>
      </c>
      <c r="AK65" s="24">
        <v>732891.54</v>
      </c>
      <c r="AL65" s="20">
        <f t="shared" si="318"/>
        <v>0.97736716437459059</v>
      </c>
      <c r="AM65" s="20">
        <f t="shared" si="319"/>
        <v>1.018185896920027</v>
      </c>
      <c r="AN65" s="24">
        <v>15953</v>
      </c>
      <c r="AO65" s="24"/>
      <c r="AP65" s="24"/>
      <c r="AQ65" s="20" t="str">
        <f t="shared" si="320"/>
        <v xml:space="preserve"> </v>
      </c>
      <c r="AR65" s="20" t="str">
        <f>IF(AO65=0," ",IF(AO65/AP65*100&gt;200,"св.200",AO65/AP65))</f>
        <v xml:space="preserve"> </v>
      </c>
      <c r="AS65" s="7">
        <f>AX65+BC65+BH65+BM65+BR65+BW65+CB65+CG65+DA65+DF65+DN65+CV65+274250</f>
        <v>1286643.8799999999</v>
      </c>
      <c r="AT65" s="7">
        <f>AY65+BD65+BI65+BN65+BS65+BX65+CC65+CH65+DB65+DG65+DO65+CW65+DK65+89620</f>
        <v>662584.65999999992</v>
      </c>
      <c r="AU65" s="7">
        <f>AZ65+BE65+BJ65+BO65+BT65+BY65+CD65+CI65+DC65+DH65+DP65+CX65+DL65+124750</f>
        <v>400067.71</v>
      </c>
      <c r="AV65" s="20">
        <f t="shared" si="325"/>
        <v>0.51497129104597306</v>
      </c>
      <c r="AW65" s="20">
        <f t="shared" si="326"/>
        <v>1.6561812999104573</v>
      </c>
      <c r="AX65" s="24"/>
      <c r="AY65" s="24"/>
      <c r="AZ65" s="24"/>
      <c r="BA65" s="20" t="str">
        <f t="shared" si="327"/>
        <v xml:space="preserve"> </v>
      </c>
      <c r="BB65" s="20" t="str">
        <f t="shared" si="328"/>
        <v xml:space="preserve"> </v>
      </c>
      <c r="BC65" s="24"/>
      <c r="BD65" s="24"/>
      <c r="BE65" s="24"/>
      <c r="BF65" s="20" t="str">
        <f t="shared" si="329"/>
        <v xml:space="preserve"> </v>
      </c>
      <c r="BG65" s="20" t="str">
        <f t="shared" si="330"/>
        <v xml:space="preserve"> </v>
      </c>
      <c r="BH65" s="24">
        <v>560871.52</v>
      </c>
      <c r="BI65" s="24">
        <v>524655.06999999995</v>
      </c>
      <c r="BJ65" s="24">
        <v>180282.59</v>
      </c>
      <c r="BK65" s="20">
        <f t="shared" si="331"/>
        <v>0.93542825993375445</v>
      </c>
      <c r="BL65" s="20" t="str">
        <f t="shared" si="332"/>
        <v>св.200</v>
      </c>
      <c r="BM65" s="24"/>
      <c r="BN65" s="24"/>
      <c r="BO65" s="24"/>
      <c r="BP65" s="20"/>
      <c r="BQ65" s="20" t="str">
        <f t="shared" si="333"/>
        <v xml:space="preserve"> </v>
      </c>
      <c r="BR65" s="24">
        <v>403982.36</v>
      </c>
      <c r="BS65" s="24"/>
      <c r="BT65" s="24">
        <v>22000</v>
      </c>
      <c r="BU65" s="20" t="str">
        <f t="shared" si="237"/>
        <v xml:space="preserve"> </v>
      </c>
      <c r="BV65" s="20">
        <f t="shared" si="335"/>
        <v>0</v>
      </c>
      <c r="BW65" s="24">
        <v>30000</v>
      </c>
      <c r="BX65" s="24">
        <v>30769.59</v>
      </c>
      <c r="BY65" s="24">
        <v>34220.92</v>
      </c>
      <c r="BZ65" s="20">
        <f t="shared" ref="BZ65" si="353">IF(BX65&lt;=0," ",IF(BW65&lt;=0," ",IF(BX65/BW65*100&gt;200,"СВ.200",BX65/BW65)))</f>
        <v>1.0256529999999999</v>
      </c>
      <c r="CA65" s="20">
        <f t="shared" ref="CA65:CA67" si="354">IF(BY65=0," ",IF(BX65/BY65*100&gt;200,"св.200",BX65/BY65))</f>
        <v>0.8991456103459522</v>
      </c>
      <c r="CB65" s="24"/>
      <c r="CC65" s="24"/>
      <c r="CD65" s="24"/>
      <c r="CE65" s="20" t="str">
        <f t="shared" si="336"/>
        <v xml:space="preserve"> </v>
      </c>
      <c r="CF65" s="20" t="str">
        <f t="shared" si="337"/>
        <v xml:space="preserve"> </v>
      </c>
      <c r="CG65" s="19">
        <f t="shared" si="338"/>
        <v>0</v>
      </c>
      <c r="CH65" s="19">
        <f t="shared" si="339"/>
        <v>0</v>
      </c>
      <c r="CI65" s="19">
        <f t="shared" si="340"/>
        <v>0</v>
      </c>
      <c r="CJ65" s="20" t="str">
        <f t="shared" si="341"/>
        <v xml:space="preserve"> </v>
      </c>
      <c r="CK65" s="20" t="str">
        <f t="shared" si="342"/>
        <v xml:space="preserve"> </v>
      </c>
      <c r="CL65" s="24"/>
      <c r="CM65" s="24"/>
      <c r="CN65" s="24"/>
      <c r="CO65" s="20" t="str">
        <f t="shared" si="343"/>
        <v xml:space="preserve"> </v>
      </c>
      <c r="CP65" s="20" t="str">
        <f t="shared" si="344"/>
        <v xml:space="preserve"> </v>
      </c>
      <c r="CQ65" s="24"/>
      <c r="CR65" s="24"/>
      <c r="CS65" s="24"/>
      <c r="CT65" s="20" t="str">
        <f t="shared" si="345"/>
        <v xml:space="preserve"> </v>
      </c>
      <c r="CU65" s="20" t="str">
        <f t="shared" si="346"/>
        <v xml:space="preserve"> </v>
      </c>
      <c r="CV65" s="24"/>
      <c r="CW65" s="24"/>
      <c r="CX65" s="24"/>
      <c r="CY65" s="20" t="str">
        <f t="shared" si="145"/>
        <v xml:space="preserve"> </v>
      </c>
      <c r="CZ65" s="20" t="str">
        <f t="shared" si="146"/>
        <v xml:space="preserve"> </v>
      </c>
      <c r="DA65" s="24"/>
      <c r="DB65" s="24"/>
      <c r="DC65" s="24"/>
      <c r="DD65" s="20" t="str">
        <f t="shared" si="347"/>
        <v xml:space="preserve"> </v>
      </c>
      <c r="DE65" s="20" t="str">
        <f t="shared" si="348"/>
        <v xml:space="preserve"> </v>
      </c>
      <c r="DF65" s="24"/>
      <c r="DG65" s="24"/>
      <c r="DH65" s="24">
        <v>1270.2</v>
      </c>
      <c r="DI65" s="20" t="str">
        <f t="shared" si="349"/>
        <v xml:space="preserve"> </v>
      </c>
      <c r="DJ65" s="20">
        <f t="shared" si="350"/>
        <v>0</v>
      </c>
      <c r="DK65" s="24"/>
      <c r="DL65" s="24"/>
      <c r="DM65" s="20" t="str">
        <f t="shared" si="149"/>
        <v xml:space="preserve"> </v>
      </c>
      <c r="DN65" s="24">
        <v>17540</v>
      </c>
      <c r="DO65" s="24">
        <v>17540</v>
      </c>
      <c r="DP65" s="24">
        <v>37544</v>
      </c>
      <c r="DQ65" s="20">
        <f t="shared" si="351"/>
        <v>1</v>
      </c>
      <c r="DR65" s="20">
        <f t="shared" si="352"/>
        <v>0.46718516940123589</v>
      </c>
      <c r="DS65" s="44"/>
      <c r="DT65" s="44"/>
      <c r="DU65" s="24"/>
      <c r="DV65" s="20" t="str">
        <f t="shared" si="120"/>
        <v xml:space="preserve"> </v>
      </c>
      <c r="DW65" s="20" t="str">
        <f t="shared" si="300"/>
        <v xml:space="preserve"> </v>
      </c>
    </row>
    <row r="66" spans="1:127" s="14" customFormat="1" ht="16.5" customHeight="1" outlineLevel="1" x14ac:dyDescent="0.25">
      <c r="A66" s="13">
        <v>53</v>
      </c>
      <c r="B66" s="6" t="s">
        <v>91</v>
      </c>
      <c r="C66" s="19">
        <f>J66+AS66</f>
        <v>3069210</v>
      </c>
      <c r="D66" s="48">
        <v>3069210</v>
      </c>
      <c r="E66" s="19">
        <f>K66+AT66</f>
        <v>3070839.65</v>
      </c>
      <c r="F66" s="48">
        <v>3070839.65</v>
      </c>
      <c r="G66" s="19">
        <f t="shared" si="301"/>
        <v>2691254.13</v>
      </c>
      <c r="H66" s="20">
        <f t="shared" si="306"/>
        <v>1.0005309672521594</v>
      </c>
      <c r="I66" s="20">
        <f t="shared" si="307"/>
        <v>1.1410441012495538</v>
      </c>
      <c r="J66" s="12">
        <f t="shared" si="302"/>
        <v>2719078.31</v>
      </c>
      <c r="K66" s="17">
        <f t="shared" si="302"/>
        <v>2720707.96</v>
      </c>
      <c r="L66" s="12">
        <f t="shared" si="302"/>
        <v>2533136.71</v>
      </c>
      <c r="M66" s="20">
        <f t="shared" si="308"/>
        <v>1.0005993391194385</v>
      </c>
      <c r="N66" s="20">
        <f t="shared" si="309"/>
        <v>1.0740470300159994</v>
      </c>
      <c r="O66" s="24">
        <v>1584335.36</v>
      </c>
      <c r="P66" s="24">
        <v>1584336.01</v>
      </c>
      <c r="Q66" s="24">
        <v>1574283.45</v>
      </c>
      <c r="R66" s="20">
        <f t="shared" si="310"/>
        <v>1.0000004102666749</v>
      </c>
      <c r="S66" s="20">
        <f t="shared" si="311"/>
        <v>1.0063854828684122</v>
      </c>
      <c r="T66" s="24"/>
      <c r="U66" s="24"/>
      <c r="V66" s="24"/>
      <c r="W66" s="20" t="str">
        <f t="shared" si="312"/>
        <v xml:space="preserve"> </v>
      </c>
      <c r="X66" s="20" t="str">
        <f t="shared" si="313"/>
        <v xml:space="preserve"> </v>
      </c>
      <c r="Y66" s="24">
        <v>2774.79</v>
      </c>
      <c r="Z66" s="24">
        <v>2774.79</v>
      </c>
      <c r="AA66" s="24">
        <v>1118.4000000000001</v>
      </c>
      <c r="AB66" s="20">
        <f t="shared" si="314"/>
        <v>1</v>
      </c>
      <c r="AC66" s="20" t="str">
        <f t="shared" si="315"/>
        <v>св.200</v>
      </c>
      <c r="AD66" s="24">
        <v>148161.28</v>
      </c>
      <c r="AE66" s="24">
        <v>148161.28</v>
      </c>
      <c r="AF66" s="24">
        <v>154814.39999999999</v>
      </c>
      <c r="AG66" s="20">
        <f t="shared" si="316"/>
        <v>1</v>
      </c>
      <c r="AH66" s="20">
        <f t="shared" si="317"/>
        <v>0.95702518628758049</v>
      </c>
      <c r="AI66" s="24">
        <v>983806.88</v>
      </c>
      <c r="AJ66" s="24">
        <v>985435.88</v>
      </c>
      <c r="AK66" s="24">
        <v>802920.46</v>
      </c>
      <c r="AL66" s="20">
        <f t="shared" si="318"/>
        <v>1.0016558127749624</v>
      </c>
      <c r="AM66" s="20">
        <f t="shared" si="319"/>
        <v>1.2273144465642338</v>
      </c>
      <c r="AN66" s="24"/>
      <c r="AO66" s="24"/>
      <c r="AP66" s="24"/>
      <c r="AQ66" s="20" t="str">
        <f t="shared" si="320"/>
        <v xml:space="preserve"> </v>
      </c>
      <c r="AR66" s="20" t="str">
        <f t="shared" si="321"/>
        <v xml:space="preserve"> </v>
      </c>
      <c r="AS66" s="7">
        <f t="shared" si="322"/>
        <v>350131.69</v>
      </c>
      <c r="AT66" s="7">
        <f t="shared" si="323"/>
        <v>350131.69</v>
      </c>
      <c r="AU66" s="7">
        <f t="shared" si="324"/>
        <v>158117.42000000001</v>
      </c>
      <c r="AV66" s="20">
        <f t="shared" si="325"/>
        <v>1</v>
      </c>
      <c r="AW66" s="20" t="str">
        <f t="shared" si="326"/>
        <v>св.200</v>
      </c>
      <c r="AX66" s="24"/>
      <c r="AY66" s="24"/>
      <c r="AZ66" s="24"/>
      <c r="BA66" s="20" t="str">
        <f t="shared" si="327"/>
        <v xml:space="preserve"> </v>
      </c>
      <c r="BB66" s="20" t="str">
        <f t="shared" si="328"/>
        <v xml:space="preserve"> </v>
      </c>
      <c r="BC66" s="24">
        <v>1000</v>
      </c>
      <c r="BD66" s="24">
        <v>1000</v>
      </c>
      <c r="BE66" s="24"/>
      <c r="BF66" s="20">
        <f t="shared" si="329"/>
        <v>1</v>
      </c>
      <c r="BG66" s="20" t="str">
        <f t="shared" si="330"/>
        <v xml:space="preserve"> </v>
      </c>
      <c r="BH66" s="24">
        <v>102131.69</v>
      </c>
      <c r="BI66" s="24">
        <v>102131.69</v>
      </c>
      <c r="BJ66" s="24">
        <v>158117.42000000001</v>
      </c>
      <c r="BK66" s="20">
        <f t="shared" si="331"/>
        <v>1</v>
      </c>
      <c r="BL66" s="20">
        <f t="shared" si="332"/>
        <v>0.6459230741306049</v>
      </c>
      <c r="BM66" s="24"/>
      <c r="BN66" s="24"/>
      <c r="BO66" s="24"/>
      <c r="BP66" s="20"/>
      <c r="BQ66" s="20" t="str">
        <f t="shared" si="333"/>
        <v xml:space="preserve"> </v>
      </c>
      <c r="BR66" s="24"/>
      <c r="BS66" s="24"/>
      <c r="BT66" s="24"/>
      <c r="BU66" s="20" t="str">
        <f t="shared" si="334"/>
        <v xml:space="preserve"> </v>
      </c>
      <c r="BV66" s="20" t="str">
        <f t="shared" si="335"/>
        <v xml:space="preserve"> </v>
      </c>
      <c r="BW66" s="24"/>
      <c r="BX66" s="24"/>
      <c r="BY66" s="24"/>
      <c r="BZ66" s="20"/>
      <c r="CA66" s="20" t="str">
        <f t="shared" si="354"/>
        <v xml:space="preserve"> </v>
      </c>
      <c r="CB66" s="24"/>
      <c r="CC66" s="24"/>
      <c r="CD66" s="24"/>
      <c r="CE66" s="20" t="str">
        <f t="shared" si="336"/>
        <v xml:space="preserve"> </v>
      </c>
      <c r="CF66" s="20" t="str">
        <f t="shared" si="337"/>
        <v xml:space="preserve"> </v>
      </c>
      <c r="CG66" s="19">
        <f t="shared" si="338"/>
        <v>247000</v>
      </c>
      <c r="CH66" s="19">
        <f t="shared" si="339"/>
        <v>247000</v>
      </c>
      <c r="CI66" s="19">
        <f t="shared" si="340"/>
        <v>0</v>
      </c>
      <c r="CJ66" s="20">
        <f t="shared" si="341"/>
        <v>1</v>
      </c>
      <c r="CK66" s="20" t="str">
        <f t="shared" si="342"/>
        <v xml:space="preserve"> </v>
      </c>
      <c r="CL66" s="24"/>
      <c r="CM66" s="24"/>
      <c r="CN66" s="24"/>
      <c r="CO66" s="20" t="str">
        <f t="shared" si="343"/>
        <v xml:space="preserve"> </v>
      </c>
      <c r="CP66" s="20" t="str">
        <f t="shared" si="344"/>
        <v xml:space="preserve"> </v>
      </c>
      <c r="CQ66" s="24">
        <v>247000</v>
      </c>
      <c r="CR66" s="24">
        <v>247000</v>
      </c>
      <c r="CS66" s="24"/>
      <c r="CT66" s="20">
        <f t="shared" si="345"/>
        <v>1</v>
      </c>
      <c r="CU66" s="20" t="str">
        <f t="shared" si="346"/>
        <v xml:space="preserve"> </v>
      </c>
      <c r="CV66" s="24"/>
      <c r="CW66" s="24"/>
      <c r="CX66" s="24"/>
      <c r="CY66" s="20" t="str">
        <f t="shared" si="145"/>
        <v xml:space="preserve"> </v>
      </c>
      <c r="CZ66" s="20" t="str">
        <f t="shared" si="146"/>
        <v xml:space="preserve"> </v>
      </c>
      <c r="DA66" s="24"/>
      <c r="DB66" s="24"/>
      <c r="DC66" s="24"/>
      <c r="DD66" s="20" t="str">
        <f t="shared" si="347"/>
        <v xml:space="preserve"> </v>
      </c>
      <c r="DE66" s="20" t="str">
        <f t="shared" si="348"/>
        <v xml:space="preserve"> </v>
      </c>
      <c r="DF66" s="24"/>
      <c r="DG66" s="24"/>
      <c r="DH66" s="24"/>
      <c r="DI66" s="20" t="str">
        <f t="shared" si="349"/>
        <v xml:space="preserve"> </v>
      </c>
      <c r="DJ66" s="20" t="str">
        <f t="shared" si="350"/>
        <v xml:space="preserve"> </v>
      </c>
      <c r="DK66" s="24"/>
      <c r="DL66" s="24"/>
      <c r="DM66" s="20" t="str">
        <f>IF(DK66=0," ",IF(DK66/DL66*100&gt;200,"св.200",DK66/DL66))</f>
        <v xml:space="preserve"> </v>
      </c>
      <c r="DN66" s="24"/>
      <c r="DO66" s="24"/>
      <c r="DP66" s="24"/>
      <c r="DQ66" s="20" t="str">
        <f t="shared" si="351"/>
        <v xml:space="preserve"> </v>
      </c>
      <c r="DR66" s="20" t="str">
        <f>IF(DO66=0," ",IF(DO66/DP66*100&gt;200,"св.200",DO66/DP66))</f>
        <v xml:space="preserve"> </v>
      </c>
      <c r="DS66" s="44"/>
      <c r="DT66" s="44"/>
      <c r="DU66" s="24"/>
      <c r="DV66" s="20" t="str">
        <f t="shared" si="120"/>
        <v xml:space="preserve"> </v>
      </c>
      <c r="DW66" s="20" t="str">
        <f>IF(DT66=0," ",IF(DT66/DU66*100&gt;200,"св.200",DT66/DU66))</f>
        <v xml:space="preserve"> </v>
      </c>
    </row>
    <row r="67" spans="1:127" s="14" customFormat="1" ht="15.75" customHeight="1" outlineLevel="1" x14ac:dyDescent="0.25">
      <c r="A67" s="13">
        <v>54</v>
      </c>
      <c r="B67" s="6" t="s">
        <v>93</v>
      </c>
      <c r="C67" s="19">
        <f>J67+AS67</f>
        <v>5115829.3100000005</v>
      </c>
      <c r="D67" s="48">
        <v>5115829.3099999996</v>
      </c>
      <c r="E67" s="19">
        <f>K67+AT67</f>
        <v>5106375.96</v>
      </c>
      <c r="F67" s="48">
        <v>5106375.96</v>
      </c>
      <c r="G67" s="19">
        <f t="shared" si="301"/>
        <v>4383797.3900000006</v>
      </c>
      <c r="H67" s="20">
        <f t="shared" si="306"/>
        <v>0.9981521373315716</v>
      </c>
      <c r="I67" s="20">
        <f t="shared" si="307"/>
        <v>1.164829371824595</v>
      </c>
      <c r="J67" s="12">
        <f t="shared" si="302"/>
        <v>3934019.37</v>
      </c>
      <c r="K67" s="17">
        <f t="shared" si="302"/>
        <v>3998157.6799999997</v>
      </c>
      <c r="L67" s="12">
        <f t="shared" si="302"/>
        <v>3731414.0300000003</v>
      </c>
      <c r="M67" s="20">
        <f t="shared" si="308"/>
        <v>1.0163035064059687</v>
      </c>
      <c r="N67" s="20">
        <f t="shared" si="309"/>
        <v>1.0714859428236645</v>
      </c>
      <c r="O67" s="24">
        <v>718817.46</v>
      </c>
      <c r="P67" s="24">
        <v>757576.21</v>
      </c>
      <c r="Q67" s="24">
        <v>717304.8</v>
      </c>
      <c r="R67" s="20">
        <f>IF(P67&lt;=0," ",IF(O67&lt;=0," ",IF(P67/O67*100&gt;200,"СВ.200",P67/O67)))</f>
        <v>1.0539201565860685</v>
      </c>
      <c r="S67" s="20">
        <f>IF(Q67=0," ",IF(P67/Q67*100&gt;200,"св.200",P67/Q67))</f>
        <v>1.0561426746342697</v>
      </c>
      <c r="T67" s="24"/>
      <c r="U67" s="24"/>
      <c r="V67" s="24"/>
      <c r="W67" s="20" t="str">
        <f t="shared" si="312"/>
        <v xml:space="preserve"> </v>
      </c>
      <c r="X67" s="20" t="str">
        <f t="shared" si="313"/>
        <v xml:space="preserve"> </v>
      </c>
      <c r="Y67" s="24">
        <v>1000</v>
      </c>
      <c r="Z67" s="24"/>
      <c r="AA67" s="24"/>
      <c r="AB67" s="20" t="str">
        <f t="shared" si="314"/>
        <v xml:space="preserve"> </v>
      </c>
      <c r="AC67" s="20" t="str">
        <f t="shared" si="315"/>
        <v xml:space="preserve"> </v>
      </c>
      <c r="AD67" s="24">
        <v>1259101.21</v>
      </c>
      <c r="AE67" s="24">
        <v>1264038.28</v>
      </c>
      <c r="AF67" s="24">
        <v>1277282.8899999999</v>
      </c>
      <c r="AG67" s="20">
        <f t="shared" si="316"/>
        <v>1.0039211065486944</v>
      </c>
      <c r="AH67" s="20">
        <f t="shared" si="317"/>
        <v>0.98963063695310294</v>
      </c>
      <c r="AI67" s="24">
        <v>1954100.7</v>
      </c>
      <c r="AJ67" s="24">
        <v>1976543.19</v>
      </c>
      <c r="AK67" s="24">
        <v>1736526.34</v>
      </c>
      <c r="AL67" s="20">
        <f t="shared" si="318"/>
        <v>1.0114848175429239</v>
      </c>
      <c r="AM67" s="20">
        <f t="shared" si="319"/>
        <v>1.1382166480699625</v>
      </c>
      <c r="AN67" s="24">
        <v>1000</v>
      </c>
      <c r="AO67" s="24"/>
      <c r="AP67" s="24">
        <v>300</v>
      </c>
      <c r="AQ67" s="20" t="str">
        <f t="shared" si="320"/>
        <v xml:space="preserve"> </v>
      </c>
      <c r="AR67" s="20">
        <f t="shared" si="321"/>
        <v>0</v>
      </c>
      <c r="AS67" s="7">
        <f t="shared" si="322"/>
        <v>1181809.94</v>
      </c>
      <c r="AT67" s="7">
        <f t="shared" si="323"/>
        <v>1108218.28</v>
      </c>
      <c r="AU67" s="7">
        <f t="shared" si="324"/>
        <v>652383.36</v>
      </c>
      <c r="AV67" s="20">
        <f t="shared" si="325"/>
        <v>0.93772969958265884</v>
      </c>
      <c r="AW67" s="20">
        <f t="shared" si="326"/>
        <v>1.6987224812110475</v>
      </c>
      <c r="AX67" s="24"/>
      <c r="AY67" s="24"/>
      <c r="AZ67" s="24"/>
      <c r="BA67" s="20" t="str">
        <f t="shared" si="327"/>
        <v xml:space="preserve"> </v>
      </c>
      <c r="BB67" s="20" t="str">
        <f t="shared" si="328"/>
        <v xml:space="preserve"> </v>
      </c>
      <c r="BC67" s="24"/>
      <c r="BD67" s="24"/>
      <c r="BE67" s="24"/>
      <c r="BF67" s="20" t="str">
        <f t="shared" si="329"/>
        <v xml:space="preserve"> </v>
      </c>
      <c r="BG67" s="20" t="str">
        <f t="shared" si="330"/>
        <v xml:space="preserve"> </v>
      </c>
      <c r="BH67" s="24">
        <v>329383.92</v>
      </c>
      <c r="BI67" s="24">
        <v>274856.75</v>
      </c>
      <c r="BJ67" s="24">
        <v>399246.17</v>
      </c>
      <c r="BK67" s="20">
        <f t="shared" si="331"/>
        <v>0.83445709796640954</v>
      </c>
      <c r="BL67" s="20">
        <f t="shared" si="332"/>
        <v>0.68843929047584851</v>
      </c>
      <c r="BM67" s="24"/>
      <c r="BN67" s="24"/>
      <c r="BO67" s="24"/>
      <c r="BP67" s="20"/>
      <c r="BQ67" s="20" t="str">
        <f t="shared" si="333"/>
        <v xml:space="preserve"> </v>
      </c>
      <c r="BR67" s="24"/>
      <c r="BS67" s="24"/>
      <c r="BT67" s="24"/>
      <c r="BU67" s="20" t="str">
        <f t="shared" si="334"/>
        <v xml:space="preserve"> </v>
      </c>
      <c r="BV67" s="20" t="str">
        <f t="shared" si="335"/>
        <v xml:space="preserve"> </v>
      </c>
      <c r="BW67" s="24">
        <v>420426.02</v>
      </c>
      <c r="BX67" s="24">
        <v>401361.53</v>
      </c>
      <c r="BY67" s="24">
        <v>253137.19</v>
      </c>
      <c r="BZ67" s="20" t="str">
        <f>IF(BX68&lt;=0," ",IF(BW68&lt;=0," ",IF(BX68/BW68*100&gt;200,"СВ.200",BX68/BW68)))</f>
        <v>СВ.200</v>
      </c>
      <c r="CA67" s="20">
        <f t="shared" si="354"/>
        <v>1.5855494406017545</v>
      </c>
      <c r="CB67" s="24">
        <v>432000</v>
      </c>
      <c r="CC67" s="24">
        <v>432000</v>
      </c>
      <c r="CD67" s="24"/>
      <c r="CE67" s="20">
        <f t="shared" si="336"/>
        <v>1</v>
      </c>
      <c r="CF67" s="20" t="str">
        <f t="shared" si="337"/>
        <v xml:space="preserve"> </v>
      </c>
      <c r="CG67" s="19">
        <f t="shared" si="338"/>
        <v>0</v>
      </c>
      <c r="CH67" s="19">
        <f t="shared" si="339"/>
        <v>0</v>
      </c>
      <c r="CI67" s="19">
        <f t="shared" si="340"/>
        <v>0</v>
      </c>
      <c r="CJ67" s="20" t="str">
        <f t="shared" si="341"/>
        <v xml:space="preserve"> </v>
      </c>
      <c r="CK67" s="20" t="str">
        <f t="shared" si="342"/>
        <v xml:space="preserve"> </v>
      </c>
      <c r="CL67" s="24"/>
      <c r="CM67" s="24"/>
      <c r="CN67" s="24"/>
      <c r="CO67" s="20" t="str">
        <f t="shared" si="343"/>
        <v xml:space="preserve"> </v>
      </c>
      <c r="CP67" s="20" t="str">
        <f t="shared" si="344"/>
        <v xml:space="preserve"> </v>
      </c>
      <c r="CQ67" s="24"/>
      <c r="CR67" s="24"/>
      <c r="CS67" s="24"/>
      <c r="CT67" s="20" t="str">
        <f t="shared" si="345"/>
        <v xml:space="preserve"> </v>
      </c>
      <c r="CU67" s="20" t="str">
        <f t="shared" si="346"/>
        <v xml:space="preserve"> </v>
      </c>
      <c r="CV67" s="24"/>
      <c r="CW67" s="24"/>
      <c r="CX67" s="24"/>
      <c r="CY67" s="20" t="str">
        <f t="shared" si="145"/>
        <v xml:space="preserve"> </v>
      </c>
      <c r="CZ67" s="20" t="str">
        <f t="shared" si="146"/>
        <v xml:space="preserve"> </v>
      </c>
      <c r="DA67" s="24"/>
      <c r="DB67" s="24"/>
      <c r="DC67" s="24"/>
      <c r="DD67" s="20" t="str">
        <f t="shared" si="347"/>
        <v xml:space="preserve"> </v>
      </c>
      <c r="DE67" s="20" t="str">
        <f t="shared" si="348"/>
        <v xml:space="preserve"> </v>
      </c>
      <c r="DF67" s="24"/>
      <c r="DG67" s="24"/>
      <c r="DH67" s="24"/>
      <c r="DI67" s="20" t="str">
        <f t="shared" si="349"/>
        <v xml:space="preserve"> </v>
      </c>
      <c r="DJ67" s="20" t="str">
        <f t="shared" si="350"/>
        <v xml:space="preserve"> </v>
      </c>
      <c r="DK67" s="24"/>
      <c r="DL67" s="24"/>
      <c r="DM67" s="20" t="str">
        <f t="shared" si="149"/>
        <v xml:space="preserve"> </v>
      </c>
      <c r="DN67" s="24"/>
      <c r="DO67" s="24"/>
      <c r="DP67" s="24"/>
      <c r="DQ67" s="20" t="str">
        <f t="shared" si="351"/>
        <v xml:space="preserve"> </v>
      </c>
      <c r="DR67" s="20" t="str">
        <f t="shared" si="352"/>
        <v xml:space="preserve"> </v>
      </c>
      <c r="DS67" s="44"/>
      <c r="DT67" s="44"/>
      <c r="DU67" s="24"/>
      <c r="DV67" s="20" t="str">
        <f t="shared" si="120"/>
        <v xml:space="preserve"> </v>
      </c>
      <c r="DW67" s="20" t="str">
        <f t="shared" ref="DW67:DW80" si="355">IF(DU67=0," ",IF(DT67/DU67*100&gt;200,"св.200",DT67/DU67))</f>
        <v xml:space="preserve"> </v>
      </c>
    </row>
    <row r="68" spans="1:127" s="83" customFormat="1" ht="15.75" x14ac:dyDescent="0.2">
      <c r="A68" s="76"/>
      <c r="B68" s="77" t="s">
        <v>144</v>
      </c>
      <c r="C68" s="84">
        <f>SUM(C69:C73)</f>
        <v>13936669.85</v>
      </c>
      <c r="D68" s="85"/>
      <c r="E68" s="84">
        <f t="shared" ref="E68" si="356">SUM(E69:E73)</f>
        <v>15487801.470000001</v>
      </c>
      <c r="F68" s="85"/>
      <c r="G68" s="84">
        <f t="shared" ref="G68" si="357">SUM(G69:G73)</f>
        <v>14354211.979999999</v>
      </c>
      <c r="H68" s="80">
        <f t="shared" ref="H68:H93" si="358">IF(E68&lt;=0," ",IF(E68/C68*100&gt;200,"СВ.200",E68/C68))</f>
        <v>1.1112985840013998</v>
      </c>
      <c r="I68" s="80">
        <f t="shared" ref="I68:I126" si="359">IF(G68=0," ",IF(E68/G68*100&gt;200,"св.200",E68/G68))</f>
        <v>1.078972603412814</v>
      </c>
      <c r="J68" s="78">
        <f t="shared" ref="J68" si="360">SUM(J69:J73)</f>
        <v>13684069.85</v>
      </c>
      <c r="K68" s="88">
        <f>SUM(K69:K73)</f>
        <v>15264735.640000001</v>
      </c>
      <c r="L68" s="78">
        <f t="shared" ref="L68" si="361">SUM(L69:L73)</f>
        <v>14106756.849999998</v>
      </c>
      <c r="M68" s="80">
        <f t="shared" ref="M68:M93" si="362">IF(K68&lt;=0," ",IF(K68/J68*100&gt;200,"СВ.200",K68/J68))</f>
        <v>1.1155113798253522</v>
      </c>
      <c r="N68" s="80">
        <f t="shared" ref="N68:N126" si="363">IF(L68=0," ",IF(K68/L68*100&gt;200,"св.200",K68/L68))</f>
        <v>1.082086818558867</v>
      </c>
      <c r="O68" s="78">
        <f>SUM(O69:O73)</f>
        <v>11676612.85</v>
      </c>
      <c r="P68" s="78">
        <f>SUM(P69:P73)</f>
        <v>12677545.969999999</v>
      </c>
      <c r="Q68" s="78">
        <f>SUM(Q69:Q73)</f>
        <v>12060967.460000001</v>
      </c>
      <c r="R68" s="80">
        <f t="shared" ref="R68:R93" si="364">IF(P68&lt;=0," ",IF(O68&lt;=0," ",IF(P68/O68*100&gt;200,"СВ.200",P68/O68)))</f>
        <v>1.085721187544554</v>
      </c>
      <c r="S68" s="80">
        <f t="shared" ref="S68:S126" si="365">IF(Q68=0," ",IF(P68/Q68*100&gt;200,"св.200",P68/Q68))</f>
        <v>1.0511218119147465</v>
      </c>
      <c r="T68" s="78">
        <f>SUM(T69:T73)</f>
        <v>502663</v>
      </c>
      <c r="U68" s="78">
        <f>SUM(U69:U73)</f>
        <v>565611.06999999995</v>
      </c>
      <c r="V68" s="78">
        <f>SUM(V69:V73)</f>
        <v>469998.49</v>
      </c>
      <c r="W68" s="80">
        <f t="shared" ref="W68:W93" si="366">IF(U68&lt;=0," ",IF(T68&lt;=0," ",IF(U68/T68*100&gt;200,"СВ.200",U68/T68)))</f>
        <v>1.1252291694435437</v>
      </c>
      <c r="X68" s="80">
        <f t="shared" ref="X68:X122" si="367">IF(V68=0," ",IF(U68/V68*100&gt;200,"св.200",U68/V68))</f>
        <v>1.2034316748549554</v>
      </c>
      <c r="Y68" s="78">
        <f>SUM(Y69:Y73)</f>
        <v>153335</v>
      </c>
      <c r="Z68" s="78">
        <f>SUM(Z69:Z73)</f>
        <v>450298.85</v>
      </c>
      <c r="AA68" s="78">
        <f>SUM(AA69:AA73)</f>
        <v>87944.89</v>
      </c>
      <c r="AB68" s="80" t="str">
        <f t="shared" ref="AB68:AB93" si="368">IF(Z68&lt;=0," ",IF(Y68&lt;=0," ",IF(Z68/Y68*100&gt;200,"СВ.200",Z68/Y68)))</f>
        <v>СВ.200</v>
      </c>
      <c r="AC68" s="80" t="str">
        <f t="shared" ref="AC68:AC126" si="369">IF(AA68=0," ",IF(Z68/AA68*100&gt;200,"св.200",Z68/AA68))</f>
        <v>св.200</v>
      </c>
      <c r="AD68" s="78">
        <f>SUM(AD69:AD73)</f>
        <v>196315</v>
      </c>
      <c r="AE68" s="78">
        <f>SUM(AE69:AE73)</f>
        <v>345114.47</v>
      </c>
      <c r="AF68" s="78">
        <f>SUM(AF69:AF73)</f>
        <v>337544.65</v>
      </c>
      <c r="AG68" s="80">
        <f t="shared" ref="AG68:AG93" si="370">IF(AE68&lt;=0," ",IF(AD68&lt;=0," ",IF(AE68/AD68*100&gt;200,"СВ.200",AE68/AD68)))</f>
        <v>1.7579628148638666</v>
      </c>
      <c r="AH68" s="80">
        <f t="shared" ref="AH68:AH121" si="371">IF(AF68=0," ",IF(AE68/AF68*100&gt;200,"св.200",AE68/AF68))</f>
        <v>1.0224261294024359</v>
      </c>
      <c r="AI68" s="78">
        <f>SUM(AI69:AI73)</f>
        <v>1155144</v>
      </c>
      <c r="AJ68" s="78">
        <f>SUM(AJ69:AJ73)</f>
        <v>1226165.28</v>
      </c>
      <c r="AK68" s="78">
        <f>SUM(AK69:AK73)</f>
        <v>1150301.3600000001</v>
      </c>
      <c r="AL68" s="80">
        <f t="shared" ref="AL68:AL93" si="372">IF(AJ68&lt;=0," ",IF(AI68&lt;=0," ",IF(AJ68/AI68*100&gt;200,"СВ.200",AJ68/AI68)))</f>
        <v>1.0614826203486318</v>
      </c>
      <c r="AM68" s="80">
        <f t="shared" ref="AM68:AM126" si="373">IF(AK68=0," ",IF(AJ68/AK68*100&gt;200,"св.200",AJ68/AK68))</f>
        <v>1.0659513433940475</v>
      </c>
      <c r="AN68" s="78">
        <f>SUM(AN69:AN73)</f>
        <v>0</v>
      </c>
      <c r="AO68" s="78">
        <f>SUM(AO69:AO73)</f>
        <v>0</v>
      </c>
      <c r="AP68" s="78">
        <f>SUM(AP69:AP73)</f>
        <v>0</v>
      </c>
      <c r="AQ68" s="80" t="str">
        <f t="shared" si="281"/>
        <v xml:space="preserve"> </v>
      </c>
      <c r="AR68" s="80" t="str">
        <f t="shared" ref="AR68:AR126" si="374">IF(AP68=0," ",IF(AO68/AP68*100&gt;200,"св.200",AO68/AP68))</f>
        <v xml:space="preserve"> </v>
      </c>
      <c r="AS68" s="78">
        <f>SUM(AS69:AS73)</f>
        <v>252600</v>
      </c>
      <c r="AT68" s="78">
        <f t="shared" ref="AT68:AU68" si="375">SUM(AT69:AT73)</f>
        <v>223065.83000000002</v>
      </c>
      <c r="AU68" s="78">
        <f t="shared" si="375"/>
        <v>247455.12999999998</v>
      </c>
      <c r="AV68" s="80">
        <f t="shared" ref="AV68:AV93" si="376">IF(AT68&lt;=0," ",IF(AS68&lt;=0," ",IF(AT68/AS68*100&gt;200,"СВ.200",AT68/AS68)))</f>
        <v>0.88307929532858276</v>
      </c>
      <c r="AW68" s="80">
        <f t="shared" ref="AW68:AW126" si="377">IF(AU68=0," ",IF(AT68/AU68*100&gt;200,"св.200",AT68/AU68))</f>
        <v>0.90143950541659834</v>
      </c>
      <c r="AX68" s="78">
        <f>SUM(AX69:AX73)</f>
        <v>170000</v>
      </c>
      <c r="AY68" s="78">
        <f>SUM(AY69:AY73)</f>
        <v>128314.49</v>
      </c>
      <c r="AZ68" s="78">
        <f>SUM(AZ69:AZ73)</f>
        <v>78581.600000000006</v>
      </c>
      <c r="BA68" s="80">
        <f t="shared" ref="BA68:BA93" si="378">IF(AY68&lt;=0," ",IF(AX68&lt;=0," ",IF(AY68/AX68*100&gt;200,"СВ.200",AY68/AX68)))</f>
        <v>0.75479111764705886</v>
      </c>
      <c r="BB68" s="80">
        <f t="shared" ref="BB68:BB126" si="379">IF(AZ68=0," ",IF(AY68/AZ68*100&gt;200,"св.200",AY68/AZ68))</f>
        <v>1.6328821250776262</v>
      </c>
      <c r="BC68" s="78">
        <f>SUM(BC69:BC73)</f>
        <v>0</v>
      </c>
      <c r="BD68" s="78">
        <f>SUM(BD69:BD73)</f>
        <v>0</v>
      </c>
      <c r="BE68" s="78">
        <f>SUM(BE69:BE73)</f>
        <v>0</v>
      </c>
      <c r="BF68" s="80" t="str">
        <f t="shared" ref="BF68:BF126" si="380">IF(BD68&lt;=0," ",IF(BC68&lt;=0," ",IF(BD68/BC68*100&gt;200,"СВ.200",BD68/BC68)))</f>
        <v xml:space="preserve"> </v>
      </c>
      <c r="BG68" s="80" t="str">
        <f t="shared" ref="BG68:BG126" si="381">IF(BE68=0," ",IF(BD68/BE68*100&gt;200,"св.200",BD68/BE68))</f>
        <v xml:space="preserve"> </v>
      </c>
      <c r="BH68" s="78">
        <f>SUM(BH69:BH73)</f>
        <v>0</v>
      </c>
      <c r="BI68" s="78">
        <f>SUM(BI69:BI73)</f>
        <v>0</v>
      </c>
      <c r="BJ68" s="78">
        <f>SUM(BJ69:BJ73)</f>
        <v>28571.99</v>
      </c>
      <c r="BK68" s="80" t="str">
        <f t="shared" ref="BK68:BK93" si="382">IF(BI68&lt;=0," ",IF(BH68&lt;=0," ",IF(BI68/BH68*100&gt;200,"СВ.200",BI68/BH68)))</f>
        <v xml:space="preserve"> </v>
      </c>
      <c r="BL68" s="80">
        <f t="shared" ref="BL68:BL126" si="383">IF(BJ68=0," ",IF(BI68/BJ68*100&gt;200,"св.200",BI68/BJ68))</f>
        <v>0</v>
      </c>
      <c r="BM68" s="78">
        <f>SUM(BM69:BM73)</f>
        <v>16600</v>
      </c>
      <c r="BN68" s="78">
        <f>SUM(BN69:BN73)</f>
        <v>0</v>
      </c>
      <c r="BO68" s="78">
        <f>SUM(BO69:BO73)</f>
        <v>0</v>
      </c>
      <c r="BP68" s="80" t="str">
        <f t="shared" ref="BP68:BP79" si="384">IF(BN68&lt;=0," ",IF(BM68&lt;=0," ",IF(BN68/BM68*100&gt;200,"СВ.200",BN68/BM68)))</f>
        <v xml:space="preserve"> </v>
      </c>
      <c r="BQ68" s="80" t="str">
        <f t="shared" ref="BQ68:BQ126" si="385">IF(BO68=0," ",IF(BN68/BO68*100&gt;200,"св.200",BN68/BO68))</f>
        <v xml:space="preserve"> </v>
      </c>
      <c r="BR68" s="78">
        <f>SUM(BR69:BR73)</f>
        <v>10000</v>
      </c>
      <c r="BS68" s="78">
        <f>SUM(BS69:BS73)</f>
        <v>13563.34</v>
      </c>
      <c r="BT68" s="78">
        <f>SUM(BT69:BT73)</f>
        <v>29535.46</v>
      </c>
      <c r="BU68" s="80">
        <f t="shared" ref="BU68:BU93" si="386">IF(BS68&lt;=0," ",IF(BR68&lt;=0," ",IF(BS68/BR68*100&gt;200,"СВ.200",BS68/BR68)))</f>
        <v>1.3563339999999999</v>
      </c>
      <c r="BV68" s="80">
        <f t="shared" ref="BV68:BV126" si="387">IF(BT68=0," ",IF(BS68/BT68*100&gt;200,"св.200",BS68/BT68))</f>
        <v>0.45922223659289546</v>
      </c>
      <c r="BW68" s="78">
        <f>SUM(BW69:BW73)</f>
        <v>26000</v>
      </c>
      <c r="BX68" s="78">
        <f>SUM(BX69:BX73)</f>
        <v>56188</v>
      </c>
      <c r="BY68" s="78">
        <f>SUM(BY69:BY73)</f>
        <v>35541.68</v>
      </c>
      <c r="BZ68" s="80" t="str">
        <f t="shared" ref="BZ68:BZ88" si="388">IF(BX68&lt;=0," ",IF(BW68&lt;=0," ",IF(BX68/BW68*100&gt;200,"СВ.200",BX68/BW68)))</f>
        <v>СВ.200</v>
      </c>
      <c r="CA68" s="80">
        <f t="shared" ref="CA68:CA126" si="389">IF(BY68=0," ",IF(BX68/BY68*100&gt;200,"св.200",BX68/BY68))</f>
        <v>1.5809044479608167</v>
      </c>
      <c r="CB68" s="78">
        <f>SUM(CB69:CB73)</f>
        <v>0</v>
      </c>
      <c r="CC68" s="78">
        <f>SUM(CC69:CC73)</f>
        <v>0</v>
      </c>
      <c r="CD68" s="78">
        <f>SUM(CD69:CD73)</f>
        <v>0</v>
      </c>
      <c r="CE68" s="80" t="str">
        <f t="shared" si="276"/>
        <v xml:space="preserve"> </v>
      </c>
      <c r="CF68" s="80" t="str">
        <f t="shared" ref="CF68:CF126" si="390">IF(CD68=0," ",IF(CC68/CD68*100&gt;200,"св.200",CC68/CD68))</f>
        <v xml:space="preserve"> </v>
      </c>
      <c r="CG68" s="84">
        <f>SUM(CG69:CG73)</f>
        <v>30000</v>
      </c>
      <c r="CH68" s="84">
        <f t="shared" ref="CH68:CI68" si="391">SUM(CH69:CH73)</f>
        <v>25000</v>
      </c>
      <c r="CI68" s="84">
        <f t="shared" si="391"/>
        <v>73704.399999999994</v>
      </c>
      <c r="CJ68" s="80">
        <f t="shared" ref="CJ68:CJ126" si="392">IF(CH68&lt;=0," ",IF(CG68&lt;=0," ",IF(CH68/CG68*100&gt;200,"СВ.200",CH68/CG68)))</f>
        <v>0.83333333333333337</v>
      </c>
      <c r="CK68" s="80">
        <f>IF(CH68=0," ",IF(CH68/CI68*100&gt;200,"св.200",CH68/CI68))</f>
        <v>0.33919277546523685</v>
      </c>
      <c r="CL68" s="78">
        <f>SUM(CL69:CL73)</f>
        <v>30000</v>
      </c>
      <c r="CM68" s="78">
        <f>SUM(CM69:CM73)</f>
        <v>25000</v>
      </c>
      <c r="CN68" s="78">
        <f>SUM(CN69:CN73)</f>
        <v>73704.399999999994</v>
      </c>
      <c r="CO68" s="80">
        <f t="shared" ref="CO68:CO126" si="393">IF(CM68&lt;=0," ",IF(CL68&lt;=0," ",IF(CM68/CL68*100&gt;200,"СВ.200",CM68/CL68)))</f>
        <v>0.83333333333333337</v>
      </c>
      <c r="CP68" s="80">
        <f>IF(CM68=0," ",IF(CM68/CN68*100&gt;200,"св.200",CM68/CN68))</f>
        <v>0.33919277546523685</v>
      </c>
      <c r="CQ68" s="78">
        <f>SUM(CQ69:CQ73)</f>
        <v>0</v>
      </c>
      <c r="CR68" s="78">
        <f>SUM(CR69:CR73)</f>
        <v>0</v>
      </c>
      <c r="CS68" s="78">
        <f>SUM(CS69:CS73)</f>
        <v>0</v>
      </c>
      <c r="CT68" s="80" t="str">
        <f t="shared" ref="CT68:CT126" si="394">IF(CR68&lt;=0," ",IF(CQ68&lt;=0," ",IF(CR68/CQ68*100&gt;200,"СВ.200",CR68/CQ68)))</f>
        <v xml:space="preserve"> </v>
      </c>
      <c r="CU68" s="80" t="str">
        <f t="shared" ref="CU68:CU126" si="395">IF(CS68=0," ",IF(CR68/CS68*100&gt;200,"св.200",CR68/CS68))</f>
        <v xml:space="preserve"> </v>
      </c>
      <c r="CV68" s="78">
        <f>SUM(CV69:CV73)</f>
        <v>0</v>
      </c>
      <c r="CW68" s="78">
        <f>SUM(CW69:CW73)</f>
        <v>0</v>
      </c>
      <c r="CX68" s="78">
        <f>SUM(CX69:CX73)</f>
        <v>0</v>
      </c>
      <c r="CY68" s="82" t="str">
        <f t="shared" si="145"/>
        <v xml:space="preserve"> </v>
      </c>
      <c r="CZ68" s="82" t="str">
        <f t="shared" si="146"/>
        <v xml:space="preserve"> </v>
      </c>
      <c r="DA68" s="78">
        <f>SUM(DA69:DA73)</f>
        <v>0</v>
      </c>
      <c r="DB68" s="78">
        <f>SUM(DB69:DB73)</f>
        <v>0</v>
      </c>
      <c r="DC68" s="78">
        <f>SUM(DC69:DC73)</f>
        <v>0</v>
      </c>
      <c r="DD68" s="80" t="str">
        <f t="shared" ref="DD68:DD93" si="396">IF(DB68&lt;=0," ",IF(DA68&lt;=0," ",IF(DB68/DA68*100&gt;200,"СВ.200",DB68/DA68)))</f>
        <v xml:space="preserve"> </v>
      </c>
      <c r="DE68" s="80" t="str">
        <f t="shared" ref="DE68:DE126" si="397">IF(DC68=0," ",IF(DB68/DC68*100&gt;200,"св.200",DB68/DC68))</f>
        <v xml:space="preserve"> </v>
      </c>
      <c r="DF68" s="78">
        <f>SUM(DF69:DF73)</f>
        <v>0</v>
      </c>
      <c r="DG68" s="78">
        <f>SUM(DG69:DG73)</f>
        <v>0</v>
      </c>
      <c r="DH68" s="78">
        <f>SUM(DH69:DH73)</f>
        <v>0</v>
      </c>
      <c r="DI68" s="80" t="str">
        <f t="shared" ref="DI68:DI93" si="398">IF(DG68&lt;=0," ",IF(DF68&lt;=0," ",IF(DG68/DF68*100&gt;200,"СВ.200",DG68/DF68)))</f>
        <v xml:space="preserve"> </v>
      </c>
      <c r="DJ68" s="80" t="str">
        <f t="shared" ref="DJ68:DJ127" si="399">IF(DH68=0," ",IF(DG68/DH68*100&gt;200,"св.200",DG68/DH68))</f>
        <v xml:space="preserve"> </v>
      </c>
      <c r="DK68" s="78">
        <f>SUM(DK69:DK73)</f>
        <v>0</v>
      </c>
      <c r="DL68" s="78">
        <f>SUM(DL69:DL73)</f>
        <v>1520</v>
      </c>
      <c r="DM68" s="80">
        <f t="shared" ref="DM68:DM120" si="400">IF(DL68=0," ",IF(DK68/DL68*100&gt;200,"св.200",DK68/DL68))</f>
        <v>0</v>
      </c>
      <c r="DN68" s="78">
        <f>SUM(DN69:DN73)</f>
        <v>0</v>
      </c>
      <c r="DO68" s="78">
        <f>SUM(DO69:DO73)</f>
        <v>0</v>
      </c>
      <c r="DP68" s="78">
        <f>SUM(DP69:DP73)</f>
        <v>0</v>
      </c>
      <c r="DQ68" s="80" t="str">
        <f t="shared" ref="DQ68:DQ93" si="401">IF(DO68&lt;=0," ",IF(DN68&lt;=0," ",IF(DO68/DN68*100&gt;200,"СВ.200",DO68/DN68)))</f>
        <v xml:space="preserve"> </v>
      </c>
      <c r="DR68" s="80" t="str">
        <f t="shared" ref="DR68:DR120" si="402">IF(DP68=0," ",IF(DO68/DP68*100&gt;200,"св.200",DO68/DP68))</f>
        <v xml:space="preserve"> </v>
      </c>
      <c r="DS68" s="78">
        <f>SUM(DS69:DS73)</f>
        <v>0</v>
      </c>
      <c r="DT68" s="78">
        <f>SUM(DT69:DT73)</f>
        <v>0</v>
      </c>
      <c r="DU68" s="78">
        <f>SUM(DU69:DU73)</f>
        <v>0</v>
      </c>
      <c r="DV68" s="80" t="str">
        <f t="shared" si="120"/>
        <v xml:space="preserve"> </v>
      </c>
      <c r="DW68" s="80" t="str">
        <f t="shared" si="355"/>
        <v xml:space="preserve"> </v>
      </c>
    </row>
    <row r="69" spans="1:127" s="14" customFormat="1" ht="15.75" customHeight="1" outlineLevel="1" x14ac:dyDescent="0.25">
      <c r="A69" s="13">
        <v>55</v>
      </c>
      <c r="B69" s="6" t="s">
        <v>107</v>
      </c>
      <c r="C69" s="19">
        <f>J69+AS69</f>
        <v>12639448</v>
      </c>
      <c r="D69" s="48">
        <v>12639448</v>
      </c>
      <c r="E69" s="19">
        <f>K69+AT69</f>
        <v>13617519.030000001</v>
      </c>
      <c r="F69" s="48">
        <v>13617519.029999999</v>
      </c>
      <c r="G69" s="19">
        <f t="shared" ref="G69:G73" si="403">L69+AU69</f>
        <v>12995264.109999999</v>
      </c>
      <c r="H69" s="20">
        <f t="shared" si="358"/>
        <v>1.0773824165422414</v>
      </c>
      <c r="I69" s="20">
        <f t="shared" si="359"/>
        <v>1.0478832068923609</v>
      </c>
      <c r="J69" s="12">
        <f t="shared" ref="J69:L73" si="404">Y69++AI69+O69+AD69+AN69+T69</f>
        <v>12386848</v>
      </c>
      <c r="K69" s="17">
        <f t="shared" si="404"/>
        <v>13394453.200000001</v>
      </c>
      <c r="L69" s="12">
        <f t="shared" si="404"/>
        <v>12776380.969999999</v>
      </c>
      <c r="M69" s="20">
        <f t="shared" si="362"/>
        <v>1.0813447617989662</v>
      </c>
      <c r="N69" s="20">
        <f t="shared" si="363"/>
        <v>1.0483761584326021</v>
      </c>
      <c r="O69" s="24">
        <v>11307200</v>
      </c>
      <c r="P69" s="24">
        <v>12160072.17</v>
      </c>
      <c r="Q69" s="24">
        <v>11624583.84</v>
      </c>
      <c r="R69" s="20">
        <f t="shared" si="364"/>
        <v>1.0754273533677656</v>
      </c>
      <c r="S69" s="20">
        <f t="shared" si="365"/>
        <v>1.0460651613314014</v>
      </c>
      <c r="T69" s="24">
        <v>502663</v>
      </c>
      <c r="U69" s="24">
        <v>565611.06999999995</v>
      </c>
      <c r="V69" s="24">
        <v>469998.49</v>
      </c>
      <c r="W69" s="20">
        <f t="shared" si="366"/>
        <v>1.1252291694435437</v>
      </c>
      <c r="X69" s="20">
        <f t="shared" si="367"/>
        <v>1.2034316748549554</v>
      </c>
      <c r="Y69" s="24">
        <v>22000</v>
      </c>
      <c r="Z69" s="24">
        <v>32738.14</v>
      </c>
      <c r="AA69" s="24">
        <v>22325.89</v>
      </c>
      <c r="AB69" s="20">
        <f t="shared" si="368"/>
        <v>1.4880972727272728</v>
      </c>
      <c r="AC69" s="20">
        <f t="shared" si="369"/>
        <v>1.4663755845791591</v>
      </c>
      <c r="AD69" s="24">
        <v>55000</v>
      </c>
      <c r="AE69" s="24">
        <v>123107.39</v>
      </c>
      <c r="AF69" s="24">
        <v>136180.10999999999</v>
      </c>
      <c r="AG69" s="20" t="str">
        <f t="shared" si="370"/>
        <v>СВ.200</v>
      </c>
      <c r="AH69" s="20">
        <f t="shared" si="371"/>
        <v>0.90400418974547758</v>
      </c>
      <c r="AI69" s="24">
        <v>499985</v>
      </c>
      <c r="AJ69" s="24">
        <v>512924.43</v>
      </c>
      <c r="AK69" s="24">
        <v>523292.64</v>
      </c>
      <c r="AL69" s="20">
        <f t="shared" si="372"/>
        <v>1.0258796363890916</v>
      </c>
      <c r="AM69" s="20">
        <f t="shared" si="373"/>
        <v>0.98018659310782585</v>
      </c>
      <c r="AN69" s="24"/>
      <c r="AO69" s="24"/>
      <c r="AP69" s="24"/>
      <c r="AQ69" s="20" t="str">
        <f t="shared" si="281"/>
        <v xml:space="preserve"> </v>
      </c>
      <c r="AR69" s="20" t="str">
        <f t="shared" si="374"/>
        <v xml:space="preserve"> </v>
      </c>
      <c r="AS69" s="7">
        <f>AX69+BC69+BH69+BM69+BR69+BW69+CB69+CG69+DA69+DF69+DN69+CV69</f>
        <v>252600</v>
      </c>
      <c r="AT69" s="7">
        <f t="shared" ref="AT69" si="405">AY69+BD69+BI69+BN69+BS69+BX69+CC69+CH69+DB69+DG69+DO69+CW69+DK69</f>
        <v>223065.83000000002</v>
      </c>
      <c r="AU69" s="7">
        <f t="shared" ref="AU69" si="406">AZ69+BE69+BJ69+BO69+BT69+BY69+CD69+CI69+DC69+DH69+DP69+CX69+DL69</f>
        <v>218883.13999999998</v>
      </c>
      <c r="AV69" s="20">
        <f t="shared" si="376"/>
        <v>0.88307929532858276</v>
      </c>
      <c r="AW69" s="20">
        <f t="shared" si="377"/>
        <v>1.0191092379248581</v>
      </c>
      <c r="AX69" s="24">
        <v>170000</v>
      </c>
      <c r="AY69" s="24">
        <v>128314.49</v>
      </c>
      <c r="AZ69" s="24">
        <v>78581.600000000006</v>
      </c>
      <c r="BA69" s="20">
        <f t="shared" si="378"/>
        <v>0.75479111764705886</v>
      </c>
      <c r="BB69" s="20">
        <f t="shared" si="379"/>
        <v>1.6328821250776262</v>
      </c>
      <c r="BC69" s="24"/>
      <c r="BD69" s="24"/>
      <c r="BE69" s="24"/>
      <c r="BF69" s="20" t="str">
        <f t="shared" si="380"/>
        <v xml:space="preserve"> </v>
      </c>
      <c r="BG69" s="20" t="str">
        <f t="shared" si="381"/>
        <v xml:space="preserve"> </v>
      </c>
      <c r="BH69" s="24"/>
      <c r="BI69" s="24"/>
      <c r="BJ69" s="24"/>
      <c r="BK69" s="20" t="str">
        <f t="shared" si="382"/>
        <v xml:space="preserve"> </v>
      </c>
      <c r="BL69" s="20" t="str">
        <f t="shared" si="383"/>
        <v xml:space="preserve"> </v>
      </c>
      <c r="BM69" s="24">
        <v>16600</v>
      </c>
      <c r="BN69" s="24"/>
      <c r="BO69" s="24"/>
      <c r="BP69" s="20" t="str">
        <f t="shared" si="384"/>
        <v xml:space="preserve"> </v>
      </c>
      <c r="BQ69" s="20" t="str">
        <f t="shared" si="385"/>
        <v xml:space="preserve"> </v>
      </c>
      <c r="BR69" s="24">
        <v>10000</v>
      </c>
      <c r="BS69" s="24">
        <v>13563.34</v>
      </c>
      <c r="BT69" s="24">
        <v>29535.46</v>
      </c>
      <c r="BU69" s="20">
        <f t="shared" si="386"/>
        <v>1.3563339999999999</v>
      </c>
      <c r="BV69" s="20">
        <f t="shared" si="387"/>
        <v>0.45922223659289546</v>
      </c>
      <c r="BW69" s="24">
        <v>26000</v>
      </c>
      <c r="BX69" s="24">
        <v>56188</v>
      </c>
      <c r="BY69" s="24">
        <v>35541.68</v>
      </c>
      <c r="BZ69" s="20" t="str">
        <f t="shared" si="388"/>
        <v>СВ.200</v>
      </c>
      <c r="CA69" s="20">
        <f t="shared" si="389"/>
        <v>1.5809044479608167</v>
      </c>
      <c r="CB69" s="24"/>
      <c r="CC69" s="24"/>
      <c r="CD69" s="24"/>
      <c r="CE69" s="20" t="str">
        <f t="shared" si="276"/>
        <v xml:space="preserve"> </v>
      </c>
      <c r="CF69" s="20" t="str">
        <f t="shared" si="390"/>
        <v xml:space="preserve"> </v>
      </c>
      <c r="CG69" s="19">
        <f t="shared" ref="CG69:CI69" si="407">CL69+CQ69</f>
        <v>30000</v>
      </c>
      <c r="CH69" s="19">
        <f t="shared" si="407"/>
        <v>25000</v>
      </c>
      <c r="CI69" s="19">
        <f t="shared" si="407"/>
        <v>73704.399999999994</v>
      </c>
      <c r="CJ69" s="20">
        <f>IF(CH69&lt;=0," ",IF(CG69&lt;=0," ",IF(CH69/CG69*100&gt;200,"СВ.200",CH69/CG69)))</f>
        <v>0.83333333333333337</v>
      </c>
      <c r="CK69" s="20">
        <f>IF(CH69=0," ",IF(CH69/CI69*100&gt;200,"св.200",CH69/CI69))</f>
        <v>0.33919277546523685</v>
      </c>
      <c r="CL69" s="24">
        <v>30000</v>
      </c>
      <c r="CM69" s="24">
        <v>25000</v>
      </c>
      <c r="CN69" s="24">
        <v>73704.399999999994</v>
      </c>
      <c r="CO69" s="20">
        <f t="shared" si="393"/>
        <v>0.83333333333333337</v>
      </c>
      <c r="CP69" s="20">
        <f>IF(CM69=0," ",IF(CM69/CN69*100&gt;200,"св.200",CM69/CN69))</f>
        <v>0.33919277546523685</v>
      </c>
      <c r="CQ69" s="24"/>
      <c r="CR69" s="24"/>
      <c r="CS69" s="24"/>
      <c r="CT69" s="20" t="str">
        <f t="shared" si="394"/>
        <v xml:space="preserve"> </v>
      </c>
      <c r="CU69" s="20" t="str">
        <f t="shared" si="395"/>
        <v xml:space="preserve"> </v>
      </c>
      <c r="CV69" s="24"/>
      <c r="CW69" s="24"/>
      <c r="CX69" s="24"/>
      <c r="CY69" s="20" t="str">
        <f t="shared" si="145"/>
        <v xml:space="preserve"> </v>
      </c>
      <c r="CZ69" s="20" t="str">
        <f t="shared" si="146"/>
        <v xml:space="preserve"> </v>
      </c>
      <c r="DA69" s="24"/>
      <c r="DB69" s="24"/>
      <c r="DC69" s="24"/>
      <c r="DD69" s="20" t="str">
        <f t="shared" si="396"/>
        <v xml:space="preserve"> </v>
      </c>
      <c r="DE69" s="20" t="str">
        <f t="shared" si="397"/>
        <v xml:space="preserve"> </v>
      </c>
      <c r="DF69" s="24"/>
      <c r="DG69" s="24"/>
      <c r="DH69" s="24"/>
      <c r="DI69" s="20" t="str">
        <f t="shared" si="398"/>
        <v xml:space="preserve"> </v>
      </c>
      <c r="DJ69" s="20" t="str">
        <f t="shared" si="399"/>
        <v xml:space="preserve"> </v>
      </c>
      <c r="DK69" s="24"/>
      <c r="DL69" s="24">
        <v>1520</v>
      </c>
      <c r="DM69" s="20">
        <f t="shared" si="400"/>
        <v>0</v>
      </c>
      <c r="DN69" s="24"/>
      <c r="DO69" s="24"/>
      <c r="DP69" s="24"/>
      <c r="DQ69" s="20" t="str">
        <f t="shared" si="401"/>
        <v xml:space="preserve"> </v>
      </c>
      <c r="DR69" s="20" t="str">
        <f t="shared" si="402"/>
        <v xml:space="preserve"> </v>
      </c>
      <c r="DS69" s="44"/>
      <c r="DT69" s="44"/>
      <c r="DU69" s="24"/>
      <c r="DV69" s="20" t="str">
        <f t="shared" ref="DV69:DV80" si="408">IF(DT69&lt;=0," ",IF(DS69&lt;=0," ",IF(DT69/DS69*100&gt;200,"СВ.200",DT69/DS69)))</f>
        <v xml:space="preserve"> </v>
      </c>
      <c r="DW69" s="20" t="str">
        <f t="shared" si="355"/>
        <v xml:space="preserve"> </v>
      </c>
    </row>
    <row r="70" spans="1:127" s="14" customFormat="1" ht="15" customHeight="1" outlineLevel="1" x14ac:dyDescent="0.25">
      <c r="A70" s="13">
        <f>A69+1</f>
        <v>56</v>
      </c>
      <c r="B70" s="6" t="s">
        <v>90</v>
      </c>
      <c r="C70" s="19">
        <f>J70+AS70</f>
        <v>130000</v>
      </c>
      <c r="D70" s="48">
        <v>130000</v>
      </c>
      <c r="E70" s="19">
        <f>K70+AT70</f>
        <v>162924.35999999999</v>
      </c>
      <c r="F70" s="48">
        <v>162924.35999999999</v>
      </c>
      <c r="G70" s="19">
        <f t="shared" si="403"/>
        <v>143824.87</v>
      </c>
      <c r="H70" s="20">
        <f t="shared" si="358"/>
        <v>1.2532643076923076</v>
      </c>
      <c r="I70" s="20">
        <f t="shared" si="359"/>
        <v>1.1327968521716723</v>
      </c>
      <c r="J70" s="12">
        <f t="shared" si="404"/>
        <v>130000</v>
      </c>
      <c r="K70" s="17">
        <f t="shared" si="404"/>
        <v>162924.35999999999</v>
      </c>
      <c r="L70" s="12">
        <f t="shared" si="404"/>
        <v>143824.87</v>
      </c>
      <c r="M70" s="20">
        <f t="shared" si="362"/>
        <v>1.2532643076923076</v>
      </c>
      <c r="N70" s="20">
        <f t="shared" si="363"/>
        <v>1.1327968521716723</v>
      </c>
      <c r="O70" s="24">
        <v>24000</v>
      </c>
      <c r="P70" s="24">
        <v>27594.5</v>
      </c>
      <c r="Q70" s="24">
        <v>30841.16</v>
      </c>
      <c r="R70" s="20">
        <f t="shared" si="364"/>
        <v>1.1497708333333334</v>
      </c>
      <c r="S70" s="20">
        <f t="shared" si="365"/>
        <v>0.89472964051935788</v>
      </c>
      <c r="T70" s="24"/>
      <c r="U70" s="24"/>
      <c r="V70" s="24"/>
      <c r="W70" s="20" t="str">
        <f t="shared" si="366"/>
        <v xml:space="preserve"> </v>
      </c>
      <c r="X70" s="20" t="str">
        <f t="shared" ref="X70:X73" si="409">IF(U70=0," ",IF(U70/V70*100&gt;200,"св.200",U70/V70))</f>
        <v xml:space="preserve"> </v>
      </c>
      <c r="Y70" s="24">
        <v>19000</v>
      </c>
      <c r="Z70" s="24">
        <v>19235.310000000001</v>
      </c>
      <c r="AA70" s="24">
        <v>7489.93</v>
      </c>
      <c r="AB70" s="20">
        <f t="shared" si="368"/>
        <v>1.0123847368421053</v>
      </c>
      <c r="AC70" s="20" t="str">
        <f t="shared" si="369"/>
        <v>св.200</v>
      </c>
      <c r="AD70" s="24">
        <v>7400</v>
      </c>
      <c r="AE70" s="24">
        <v>9278.02</v>
      </c>
      <c r="AF70" s="24">
        <v>5216</v>
      </c>
      <c r="AG70" s="20">
        <f t="shared" si="370"/>
        <v>1.2537864864864865</v>
      </c>
      <c r="AH70" s="20">
        <f t="shared" si="371"/>
        <v>1.7787615030674848</v>
      </c>
      <c r="AI70" s="24">
        <v>79600</v>
      </c>
      <c r="AJ70" s="24">
        <v>106816.53</v>
      </c>
      <c r="AK70" s="24">
        <v>100277.78</v>
      </c>
      <c r="AL70" s="20">
        <f t="shared" si="372"/>
        <v>1.3419162060301508</v>
      </c>
      <c r="AM70" s="20">
        <f t="shared" si="373"/>
        <v>1.0652063697461192</v>
      </c>
      <c r="AN70" s="24"/>
      <c r="AO70" s="24"/>
      <c r="AP70" s="24"/>
      <c r="AQ70" s="20" t="str">
        <f t="shared" si="281"/>
        <v xml:space="preserve"> </v>
      </c>
      <c r="AR70" s="20" t="str">
        <f t="shared" si="374"/>
        <v xml:space="preserve"> </v>
      </c>
      <c r="AS70" s="7">
        <f t="shared" ref="AS70:AS73" si="410">AX70+BC70+BH70+BM70+BR70+BW70+CB70+CG70+DA70+DF70+DN70+CV70</f>
        <v>0</v>
      </c>
      <c r="AT70" s="7">
        <f t="shared" ref="AT70:AT73" si="411">AY70+BD70+BI70+BN70+BS70+BX70+CC70+CH70+DB70+DG70+DO70+CW70+DK70</f>
        <v>0</v>
      </c>
      <c r="AU70" s="7">
        <f t="shared" ref="AU70:AU73" si="412">AZ70+BE70+BJ70+BO70+BT70+BY70+CD70+CI70+DC70+DH70+DP70+CX70+DL70</f>
        <v>0</v>
      </c>
      <c r="AV70" s="20" t="str">
        <f t="shared" si="376"/>
        <v xml:space="preserve"> </v>
      </c>
      <c r="AW70" s="20" t="str">
        <f t="shared" si="377"/>
        <v xml:space="preserve"> </v>
      </c>
      <c r="AX70" s="24"/>
      <c r="AY70" s="24"/>
      <c r="AZ70" s="24"/>
      <c r="BA70" s="20" t="str">
        <f t="shared" si="378"/>
        <v xml:space="preserve"> </v>
      </c>
      <c r="BB70" s="20" t="str">
        <f t="shared" si="379"/>
        <v xml:space="preserve"> </v>
      </c>
      <c r="BC70" s="24"/>
      <c r="BD70" s="24"/>
      <c r="BE70" s="24"/>
      <c r="BF70" s="20" t="str">
        <f t="shared" si="380"/>
        <v xml:space="preserve"> </v>
      </c>
      <c r="BG70" s="20" t="str">
        <f t="shared" si="381"/>
        <v xml:space="preserve"> </v>
      </c>
      <c r="BH70" s="24"/>
      <c r="BI70" s="24"/>
      <c r="BJ70" s="24"/>
      <c r="BK70" s="20" t="str">
        <f t="shared" si="382"/>
        <v xml:space="preserve"> </v>
      </c>
      <c r="BL70" s="20" t="str">
        <f t="shared" si="383"/>
        <v xml:space="preserve"> </v>
      </c>
      <c r="BM70" s="24"/>
      <c r="BN70" s="24"/>
      <c r="BO70" s="24"/>
      <c r="BP70" s="20" t="str">
        <f t="shared" si="384"/>
        <v xml:space="preserve"> </v>
      </c>
      <c r="BQ70" s="20" t="str">
        <f t="shared" si="385"/>
        <v xml:space="preserve"> </v>
      </c>
      <c r="BR70" s="24"/>
      <c r="BS70" s="24"/>
      <c r="BT70" s="24"/>
      <c r="BU70" s="20" t="str">
        <f t="shared" si="386"/>
        <v xml:space="preserve"> </v>
      </c>
      <c r="BV70" s="20" t="str">
        <f t="shared" si="387"/>
        <v xml:space="preserve"> </v>
      </c>
      <c r="BW70" s="24"/>
      <c r="BX70" s="24"/>
      <c r="BY70" s="24"/>
      <c r="BZ70" s="20" t="str">
        <f t="shared" si="388"/>
        <v xml:space="preserve"> </v>
      </c>
      <c r="CA70" s="20" t="str">
        <f t="shared" si="389"/>
        <v xml:space="preserve"> </v>
      </c>
      <c r="CB70" s="24"/>
      <c r="CC70" s="24"/>
      <c r="CD70" s="24"/>
      <c r="CE70" s="20" t="str">
        <f t="shared" si="276"/>
        <v xml:space="preserve"> </v>
      </c>
      <c r="CF70" s="20" t="str">
        <f t="shared" si="390"/>
        <v xml:space="preserve"> </v>
      </c>
      <c r="CG70" s="19">
        <f t="shared" ref="CG70:CG73" si="413">CL70+CQ70</f>
        <v>0</v>
      </c>
      <c r="CH70" s="19">
        <f t="shared" ref="CH70:CH73" si="414">CM70+CR70</f>
        <v>0</v>
      </c>
      <c r="CI70" s="19">
        <f t="shared" ref="CI70:CI73" si="415">CN70+CS70</f>
        <v>0</v>
      </c>
      <c r="CJ70" s="20" t="str">
        <f t="shared" si="392"/>
        <v xml:space="preserve"> </v>
      </c>
      <c r="CK70" s="20" t="str">
        <f t="shared" ref="CK70:CK126" si="416">IF(CI70=0," ",IF(CH70/CI70*100&gt;200,"св.200",CH70/CI70))</f>
        <v xml:space="preserve"> </v>
      </c>
      <c r="CL70" s="24"/>
      <c r="CM70" s="24"/>
      <c r="CN70" s="24"/>
      <c r="CO70" s="20" t="str">
        <f t="shared" si="393"/>
        <v xml:space="preserve"> </v>
      </c>
      <c r="CP70" s="20" t="str">
        <f t="shared" ref="CP70:CP126" si="417">IF(CN70=0," ",IF(CM70/CN70*100&gt;200,"св.200",CM70/CN70))</f>
        <v xml:space="preserve"> </v>
      </c>
      <c r="CQ70" s="24"/>
      <c r="CR70" s="24"/>
      <c r="CS70" s="24"/>
      <c r="CT70" s="20" t="str">
        <f t="shared" si="394"/>
        <v xml:space="preserve"> </v>
      </c>
      <c r="CU70" s="20" t="str">
        <f t="shared" si="395"/>
        <v xml:space="preserve"> </v>
      </c>
      <c r="CV70" s="24"/>
      <c r="CW70" s="24"/>
      <c r="CX70" s="24"/>
      <c r="CY70" s="20" t="str">
        <f t="shared" ref="CY70:CY130" si="418">IF(CW70&lt;=0," ",IF(CV70&lt;=0," ",IF(CW70/CV70*100&gt;200,"СВ.200",CW70/CV70)))</f>
        <v xml:space="preserve"> </v>
      </c>
      <c r="CZ70" s="20" t="str">
        <f t="shared" ref="CZ70:CZ130" si="419">IF(CX70=0," ",IF(CW70/CX70*100&gt;200,"св.200",CW70/CX70))</f>
        <v xml:space="preserve"> </v>
      </c>
      <c r="DA70" s="24"/>
      <c r="DB70" s="24"/>
      <c r="DC70" s="24"/>
      <c r="DD70" s="20" t="str">
        <f t="shared" si="396"/>
        <v xml:space="preserve"> </v>
      </c>
      <c r="DE70" s="20" t="str">
        <f t="shared" si="397"/>
        <v xml:space="preserve"> </v>
      </c>
      <c r="DF70" s="24"/>
      <c r="DG70" s="24"/>
      <c r="DH70" s="24"/>
      <c r="DI70" s="20" t="str">
        <f t="shared" si="398"/>
        <v xml:space="preserve"> </v>
      </c>
      <c r="DJ70" s="20" t="str">
        <f t="shared" si="399"/>
        <v xml:space="preserve"> </v>
      </c>
      <c r="DK70" s="24"/>
      <c r="DL70" s="24"/>
      <c r="DM70" s="20" t="str">
        <f t="shared" si="400"/>
        <v xml:space="preserve"> </v>
      </c>
      <c r="DN70" s="24"/>
      <c r="DO70" s="24"/>
      <c r="DP70" s="24"/>
      <c r="DQ70" s="20" t="str">
        <f t="shared" si="401"/>
        <v xml:space="preserve"> </v>
      </c>
      <c r="DR70" s="20" t="str">
        <f t="shared" si="402"/>
        <v xml:space="preserve"> </v>
      </c>
      <c r="DS70" s="44"/>
      <c r="DT70" s="44"/>
      <c r="DU70" s="24"/>
      <c r="DV70" s="20" t="str">
        <f t="shared" si="408"/>
        <v xml:space="preserve"> </v>
      </c>
      <c r="DW70" s="20" t="str">
        <f t="shared" si="355"/>
        <v xml:space="preserve"> </v>
      </c>
    </row>
    <row r="71" spans="1:127" s="14" customFormat="1" ht="15.75" customHeight="1" outlineLevel="1" x14ac:dyDescent="0.25">
      <c r="A71" s="13">
        <f t="shared" ref="A71:A73" si="420">A70+1</f>
        <v>57</v>
      </c>
      <c r="B71" s="6" t="s">
        <v>100</v>
      </c>
      <c r="C71" s="19">
        <f>J71+AS71</f>
        <v>333164.84999999998</v>
      </c>
      <c r="D71" s="48">
        <v>333164.84999999998</v>
      </c>
      <c r="E71" s="19">
        <f>K71+AT71</f>
        <v>330168.27</v>
      </c>
      <c r="F71" s="48">
        <v>330168.27</v>
      </c>
      <c r="G71" s="19">
        <f t="shared" si="403"/>
        <v>365283.84000000003</v>
      </c>
      <c r="H71" s="20">
        <f t="shared" si="358"/>
        <v>0.99100571383805958</v>
      </c>
      <c r="I71" s="20">
        <f t="shared" si="359"/>
        <v>0.90386771558249057</v>
      </c>
      <c r="J71" s="12">
        <f t="shared" si="404"/>
        <v>333164.84999999998</v>
      </c>
      <c r="K71" s="17">
        <f t="shared" si="404"/>
        <v>330168.27</v>
      </c>
      <c r="L71" s="12">
        <f t="shared" si="404"/>
        <v>365283.84000000003</v>
      </c>
      <c r="M71" s="20">
        <f t="shared" si="362"/>
        <v>0.99100571383805958</v>
      </c>
      <c r="N71" s="20">
        <f t="shared" si="363"/>
        <v>0.90386771558249057</v>
      </c>
      <c r="O71" s="24">
        <v>190730.85</v>
      </c>
      <c r="P71" s="24">
        <v>190001.12</v>
      </c>
      <c r="Q71" s="24">
        <v>166763.96</v>
      </c>
      <c r="R71" s="20">
        <f t="shared" si="364"/>
        <v>0.99617403267483995</v>
      </c>
      <c r="S71" s="20">
        <f t="shared" si="365"/>
        <v>1.139341617937113</v>
      </c>
      <c r="T71" s="24"/>
      <c r="U71" s="24"/>
      <c r="V71" s="24"/>
      <c r="W71" s="20" t="str">
        <f t="shared" si="366"/>
        <v xml:space="preserve"> </v>
      </c>
      <c r="X71" s="20" t="str">
        <f t="shared" si="409"/>
        <v xml:space="preserve"> </v>
      </c>
      <c r="Y71" s="24">
        <v>100</v>
      </c>
      <c r="Z71" s="24">
        <v>39.36</v>
      </c>
      <c r="AA71" s="24">
        <v>705.66</v>
      </c>
      <c r="AB71" s="20">
        <f t="shared" si="368"/>
        <v>0.39360000000000001</v>
      </c>
      <c r="AC71" s="20">
        <f t="shared" si="369"/>
        <v>5.5777569934529377E-2</v>
      </c>
      <c r="AD71" s="24">
        <v>19200</v>
      </c>
      <c r="AE71" s="24">
        <v>18515.47</v>
      </c>
      <c r="AF71" s="24">
        <v>36214.69</v>
      </c>
      <c r="AG71" s="20">
        <f t="shared" si="370"/>
        <v>0.9643473958333334</v>
      </c>
      <c r="AH71" s="20">
        <f t="shared" si="371"/>
        <v>0.51126959805537475</v>
      </c>
      <c r="AI71" s="24">
        <v>123134</v>
      </c>
      <c r="AJ71" s="24">
        <v>121612.32</v>
      </c>
      <c r="AK71" s="24">
        <v>161599.53</v>
      </c>
      <c r="AL71" s="20">
        <f t="shared" si="372"/>
        <v>0.98764208098494333</v>
      </c>
      <c r="AM71" s="20">
        <f t="shared" si="373"/>
        <v>0.75255367388754169</v>
      </c>
      <c r="AN71" s="24"/>
      <c r="AO71" s="24"/>
      <c r="AP71" s="24"/>
      <c r="AQ71" s="20" t="str">
        <f t="shared" si="281"/>
        <v xml:space="preserve"> </v>
      </c>
      <c r="AR71" s="20" t="str">
        <f t="shared" si="374"/>
        <v xml:space="preserve"> </v>
      </c>
      <c r="AS71" s="7">
        <f t="shared" si="410"/>
        <v>0</v>
      </c>
      <c r="AT71" s="7">
        <f t="shared" si="411"/>
        <v>0</v>
      </c>
      <c r="AU71" s="7">
        <f t="shared" si="412"/>
        <v>0</v>
      </c>
      <c r="AV71" s="20" t="str">
        <f t="shared" si="376"/>
        <v xml:space="preserve"> </v>
      </c>
      <c r="AW71" s="20" t="str">
        <f>IF(AT71=0," ",IF(AT71/AU71*100&gt;200,"св.200",AT71/AU71))</f>
        <v xml:space="preserve"> </v>
      </c>
      <c r="AX71" s="24"/>
      <c r="AY71" s="24"/>
      <c r="AZ71" s="24"/>
      <c r="BA71" s="20" t="str">
        <f t="shared" si="378"/>
        <v xml:space="preserve"> </v>
      </c>
      <c r="BB71" s="20" t="str">
        <f t="shared" si="379"/>
        <v xml:space="preserve"> </v>
      </c>
      <c r="BC71" s="24"/>
      <c r="BD71" s="24"/>
      <c r="BE71" s="24"/>
      <c r="BF71" s="20" t="str">
        <f t="shared" si="380"/>
        <v xml:space="preserve"> </v>
      </c>
      <c r="BG71" s="20" t="str">
        <f t="shared" si="381"/>
        <v xml:space="preserve"> </v>
      </c>
      <c r="BH71" s="24"/>
      <c r="BI71" s="24"/>
      <c r="BJ71" s="24"/>
      <c r="BK71" s="20" t="str">
        <f t="shared" si="382"/>
        <v xml:space="preserve"> </v>
      </c>
      <c r="BL71" s="20" t="str">
        <f>IF(BI71=0," ",IF(BI71/BJ71*100&gt;200,"св.200",BI71/BJ71))</f>
        <v xml:space="preserve"> </v>
      </c>
      <c r="BM71" s="24"/>
      <c r="BN71" s="24"/>
      <c r="BO71" s="24"/>
      <c r="BP71" s="20" t="str">
        <f t="shared" si="384"/>
        <v xml:space="preserve"> </v>
      </c>
      <c r="BQ71" s="20" t="str">
        <f t="shared" si="385"/>
        <v xml:space="preserve"> </v>
      </c>
      <c r="BR71" s="24"/>
      <c r="BS71" s="24"/>
      <c r="BT71" s="24"/>
      <c r="BU71" s="20" t="str">
        <f t="shared" si="386"/>
        <v xml:space="preserve"> </v>
      </c>
      <c r="BV71" s="20" t="str">
        <f t="shared" si="387"/>
        <v xml:space="preserve"> </v>
      </c>
      <c r="BW71" s="24"/>
      <c r="BX71" s="24"/>
      <c r="BY71" s="24"/>
      <c r="BZ71" s="20" t="str">
        <f t="shared" si="388"/>
        <v xml:space="preserve"> </v>
      </c>
      <c r="CA71" s="20" t="str">
        <f t="shared" si="389"/>
        <v xml:space="preserve"> </v>
      </c>
      <c r="CB71" s="24"/>
      <c r="CC71" s="24"/>
      <c r="CD71" s="24"/>
      <c r="CE71" s="20" t="str">
        <f t="shared" si="276"/>
        <v xml:space="preserve"> </v>
      </c>
      <c r="CF71" s="20" t="str">
        <f t="shared" si="390"/>
        <v xml:space="preserve"> </v>
      </c>
      <c r="CG71" s="19">
        <f t="shared" si="413"/>
        <v>0</v>
      </c>
      <c r="CH71" s="19">
        <f t="shared" si="414"/>
        <v>0</v>
      </c>
      <c r="CI71" s="19">
        <f t="shared" si="415"/>
        <v>0</v>
      </c>
      <c r="CJ71" s="20" t="str">
        <f t="shared" si="392"/>
        <v xml:space="preserve"> </v>
      </c>
      <c r="CK71" s="20" t="str">
        <f t="shared" si="416"/>
        <v xml:space="preserve"> </v>
      </c>
      <c r="CL71" s="24"/>
      <c r="CM71" s="24"/>
      <c r="CN71" s="24"/>
      <c r="CO71" s="20" t="str">
        <f t="shared" si="393"/>
        <v xml:space="preserve"> </v>
      </c>
      <c r="CP71" s="20" t="str">
        <f t="shared" si="417"/>
        <v xml:space="preserve"> </v>
      </c>
      <c r="CQ71" s="24"/>
      <c r="CR71" s="24"/>
      <c r="CS71" s="24"/>
      <c r="CT71" s="20" t="str">
        <f t="shared" si="394"/>
        <v xml:space="preserve"> </v>
      </c>
      <c r="CU71" s="20" t="str">
        <f t="shared" si="395"/>
        <v xml:space="preserve"> </v>
      </c>
      <c r="CV71" s="24"/>
      <c r="CW71" s="24"/>
      <c r="CX71" s="24"/>
      <c r="CY71" s="20" t="str">
        <f t="shared" si="418"/>
        <v xml:space="preserve"> </v>
      </c>
      <c r="CZ71" s="20" t="str">
        <f t="shared" si="419"/>
        <v xml:space="preserve"> </v>
      </c>
      <c r="DA71" s="24"/>
      <c r="DB71" s="24"/>
      <c r="DC71" s="24"/>
      <c r="DD71" s="20" t="str">
        <f t="shared" si="396"/>
        <v xml:space="preserve"> </v>
      </c>
      <c r="DE71" s="20" t="str">
        <f t="shared" si="397"/>
        <v xml:space="preserve"> </v>
      </c>
      <c r="DF71" s="24"/>
      <c r="DG71" s="24"/>
      <c r="DH71" s="24"/>
      <c r="DI71" s="20" t="str">
        <f t="shared" si="398"/>
        <v xml:space="preserve"> </v>
      </c>
      <c r="DJ71" s="20" t="str">
        <f t="shared" si="399"/>
        <v xml:space="preserve"> </v>
      </c>
      <c r="DK71" s="24"/>
      <c r="DL71" s="24"/>
      <c r="DM71" s="20" t="str">
        <f t="shared" si="400"/>
        <v xml:space="preserve"> </v>
      </c>
      <c r="DN71" s="24"/>
      <c r="DO71" s="24"/>
      <c r="DP71" s="24"/>
      <c r="DQ71" s="20" t="str">
        <f t="shared" si="401"/>
        <v xml:space="preserve"> </v>
      </c>
      <c r="DR71" s="20" t="str">
        <f t="shared" si="402"/>
        <v xml:space="preserve"> </v>
      </c>
      <c r="DS71" s="44"/>
      <c r="DT71" s="44"/>
      <c r="DU71" s="24"/>
      <c r="DV71" s="20" t="str">
        <f t="shared" si="408"/>
        <v xml:space="preserve"> </v>
      </c>
      <c r="DW71" s="20" t="str">
        <f t="shared" si="355"/>
        <v xml:space="preserve"> </v>
      </c>
    </row>
    <row r="72" spans="1:127" s="14" customFormat="1" ht="15.75" customHeight="1" outlineLevel="1" x14ac:dyDescent="0.25">
      <c r="A72" s="13">
        <f t="shared" si="420"/>
        <v>58</v>
      </c>
      <c r="B72" s="6" t="s">
        <v>19</v>
      </c>
      <c r="C72" s="19">
        <f>J72+AS72</f>
        <v>222900</v>
      </c>
      <c r="D72" s="48">
        <v>222900</v>
      </c>
      <c r="E72" s="19">
        <f>K72+AT72</f>
        <v>646154.06000000006</v>
      </c>
      <c r="F72" s="48">
        <v>646154.06000000006</v>
      </c>
      <c r="G72" s="19">
        <f t="shared" si="403"/>
        <v>308207.94</v>
      </c>
      <c r="H72" s="20" t="str">
        <f t="shared" si="358"/>
        <v>СВ.200</v>
      </c>
      <c r="I72" s="20" t="str">
        <f t="shared" si="359"/>
        <v>св.200</v>
      </c>
      <c r="J72" s="12">
        <f t="shared" si="404"/>
        <v>222900</v>
      </c>
      <c r="K72" s="17">
        <f t="shared" si="404"/>
        <v>646154.06000000006</v>
      </c>
      <c r="L72" s="12">
        <f t="shared" si="404"/>
        <v>308207.94</v>
      </c>
      <c r="M72" s="20" t="str">
        <f t="shared" si="362"/>
        <v>СВ.200</v>
      </c>
      <c r="N72" s="20" t="str">
        <f t="shared" si="363"/>
        <v>св.200</v>
      </c>
      <c r="O72" s="24">
        <v>37000</v>
      </c>
      <c r="P72" s="24">
        <v>143980.26</v>
      </c>
      <c r="Q72" s="24">
        <v>114029.02</v>
      </c>
      <c r="R72" s="20" t="str">
        <f t="shared" si="364"/>
        <v>СВ.200</v>
      </c>
      <c r="S72" s="20">
        <f t="shared" si="365"/>
        <v>1.2626633114973715</v>
      </c>
      <c r="T72" s="24"/>
      <c r="U72" s="24"/>
      <c r="V72" s="24"/>
      <c r="W72" s="20" t="str">
        <f t="shared" si="366"/>
        <v xml:space="preserve"> </v>
      </c>
      <c r="X72" s="20" t="str">
        <f t="shared" si="409"/>
        <v xml:space="preserve"> </v>
      </c>
      <c r="Y72" s="24">
        <v>93400</v>
      </c>
      <c r="Z72" s="24">
        <v>379451.63</v>
      </c>
      <c r="AA72" s="24">
        <v>55293.23</v>
      </c>
      <c r="AB72" s="20" t="str">
        <f t="shared" ref="AB72" si="421">IF(Z72&lt;=0," ",IF(Y72&lt;=0," ",IF(Z72/Y72*100&gt;200,"СВ.200",Z72/Y72)))</f>
        <v>СВ.200</v>
      </c>
      <c r="AC72" s="20" t="str">
        <f t="shared" ref="AC72" si="422">IF(AA72=0," ",IF(Z72/AA72*100&gt;200,"св.200",Z72/AA72))</f>
        <v>св.200</v>
      </c>
      <c r="AD72" s="24">
        <v>5000</v>
      </c>
      <c r="AE72" s="24">
        <v>11366.73</v>
      </c>
      <c r="AF72" s="24">
        <v>11343.69</v>
      </c>
      <c r="AG72" s="20" t="str">
        <f t="shared" si="370"/>
        <v>СВ.200</v>
      </c>
      <c r="AH72" s="20">
        <f t="shared" si="371"/>
        <v>1.0020310851230947</v>
      </c>
      <c r="AI72" s="24">
        <v>87500</v>
      </c>
      <c r="AJ72" s="24">
        <v>111355.44</v>
      </c>
      <c r="AK72" s="24">
        <v>127542</v>
      </c>
      <c r="AL72" s="20">
        <f t="shared" si="372"/>
        <v>1.2726336</v>
      </c>
      <c r="AM72" s="20">
        <f t="shared" si="373"/>
        <v>0.87308839441125274</v>
      </c>
      <c r="AN72" s="24"/>
      <c r="AO72" s="24"/>
      <c r="AP72" s="24"/>
      <c r="AQ72" s="20" t="str">
        <f t="shared" si="281"/>
        <v xml:space="preserve"> </v>
      </c>
      <c r="AR72" s="20" t="str">
        <f t="shared" si="374"/>
        <v xml:space="preserve"> </v>
      </c>
      <c r="AS72" s="7">
        <f t="shared" si="410"/>
        <v>0</v>
      </c>
      <c r="AT72" s="7">
        <f t="shared" si="411"/>
        <v>0</v>
      </c>
      <c r="AU72" s="7">
        <f t="shared" si="412"/>
        <v>0</v>
      </c>
      <c r="AV72" s="20" t="str">
        <f t="shared" si="376"/>
        <v xml:space="preserve"> </v>
      </c>
      <c r="AW72" s="20" t="str">
        <f t="shared" si="377"/>
        <v xml:space="preserve"> </v>
      </c>
      <c r="AX72" s="24"/>
      <c r="AY72" s="24"/>
      <c r="AZ72" s="24"/>
      <c r="BA72" s="20" t="str">
        <f t="shared" si="378"/>
        <v xml:space="preserve"> </v>
      </c>
      <c r="BB72" s="20" t="str">
        <f t="shared" si="379"/>
        <v xml:space="preserve"> </v>
      </c>
      <c r="BC72" s="24"/>
      <c r="BD72" s="24"/>
      <c r="BE72" s="24"/>
      <c r="BF72" s="20" t="str">
        <f t="shared" si="380"/>
        <v xml:space="preserve"> </v>
      </c>
      <c r="BG72" s="20" t="str">
        <f t="shared" si="381"/>
        <v xml:space="preserve"> </v>
      </c>
      <c r="BH72" s="24"/>
      <c r="BI72" s="24"/>
      <c r="BJ72" s="24"/>
      <c r="BK72" s="20" t="str">
        <f t="shared" si="382"/>
        <v xml:space="preserve"> </v>
      </c>
      <c r="BL72" s="20" t="str">
        <f t="shared" si="383"/>
        <v xml:space="preserve"> </v>
      </c>
      <c r="BM72" s="24"/>
      <c r="BN72" s="24"/>
      <c r="BO72" s="24"/>
      <c r="BP72" s="20" t="str">
        <f t="shared" si="384"/>
        <v xml:space="preserve"> </v>
      </c>
      <c r="BQ72" s="20" t="str">
        <f t="shared" si="385"/>
        <v xml:space="preserve"> </v>
      </c>
      <c r="BR72" s="24"/>
      <c r="BS72" s="24"/>
      <c r="BT72" s="24"/>
      <c r="BU72" s="20" t="str">
        <f t="shared" si="386"/>
        <v xml:space="preserve"> </v>
      </c>
      <c r="BV72" s="20" t="str">
        <f t="shared" si="387"/>
        <v xml:space="preserve"> </v>
      </c>
      <c r="BW72" s="24"/>
      <c r="BX72" s="24"/>
      <c r="BY72" s="24"/>
      <c r="BZ72" s="20" t="str">
        <f t="shared" si="388"/>
        <v xml:space="preserve"> </v>
      </c>
      <c r="CA72" s="20" t="str">
        <f t="shared" si="389"/>
        <v xml:space="preserve"> </v>
      </c>
      <c r="CB72" s="24"/>
      <c r="CC72" s="24"/>
      <c r="CD72" s="24"/>
      <c r="CE72" s="20" t="str">
        <f t="shared" si="276"/>
        <v xml:space="preserve"> </v>
      </c>
      <c r="CF72" s="20" t="str">
        <f t="shared" si="390"/>
        <v xml:space="preserve"> </v>
      </c>
      <c r="CG72" s="19">
        <f t="shared" si="413"/>
        <v>0</v>
      </c>
      <c r="CH72" s="19">
        <f t="shared" si="414"/>
        <v>0</v>
      </c>
      <c r="CI72" s="19">
        <f t="shared" si="415"/>
        <v>0</v>
      </c>
      <c r="CJ72" s="20" t="str">
        <f t="shared" si="392"/>
        <v xml:space="preserve"> </v>
      </c>
      <c r="CK72" s="20" t="str">
        <f t="shared" si="416"/>
        <v xml:space="preserve"> </v>
      </c>
      <c r="CL72" s="24"/>
      <c r="CM72" s="24"/>
      <c r="CN72" s="24"/>
      <c r="CO72" s="20" t="str">
        <f t="shared" si="393"/>
        <v xml:space="preserve"> </v>
      </c>
      <c r="CP72" s="20" t="str">
        <f t="shared" si="417"/>
        <v xml:space="preserve"> </v>
      </c>
      <c r="CQ72" s="24"/>
      <c r="CR72" s="24"/>
      <c r="CS72" s="24"/>
      <c r="CT72" s="20" t="str">
        <f t="shared" si="394"/>
        <v xml:space="preserve"> </v>
      </c>
      <c r="CU72" s="20" t="str">
        <f t="shared" si="395"/>
        <v xml:space="preserve"> </v>
      </c>
      <c r="CV72" s="24"/>
      <c r="CW72" s="24"/>
      <c r="CX72" s="24"/>
      <c r="CY72" s="20" t="str">
        <f t="shared" si="418"/>
        <v xml:space="preserve"> </v>
      </c>
      <c r="CZ72" s="20" t="str">
        <f t="shared" si="419"/>
        <v xml:space="preserve"> </v>
      </c>
      <c r="DA72" s="24"/>
      <c r="DB72" s="24"/>
      <c r="DC72" s="24"/>
      <c r="DD72" s="20" t="str">
        <f t="shared" si="396"/>
        <v xml:space="preserve"> </v>
      </c>
      <c r="DE72" s="20" t="str">
        <f t="shared" si="397"/>
        <v xml:space="preserve"> </v>
      </c>
      <c r="DF72" s="24"/>
      <c r="DG72" s="24"/>
      <c r="DH72" s="24"/>
      <c r="DI72" s="20" t="str">
        <f t="shared" si="398"/>
        <v xml:space="preserve"> </v>
      </c>
      <c r="DJ72" s="20" t="str">
        <f t="shared" si="399"/>
        <v xml:space="preserve"> </v>
      </c>
      <c r="DK72" s="24"/>
      <c r="DL72" s="24"/>
      <c r="DM72" s="20" t="str">
        <f t="shared" si="400"/>
        <v xml:space="preserve"> </v>
      </c>
      <c r="DN72" s="24"/>
      <c r="DO72" s="24"/>
      <c r="DP72" s="24"/>
      <c r="DQ72" s="20" t="str">
        <f t="shared" si="401"/>
        <v xml:space="preserve"> </v>
      </c>
      <c r="DR72" s="20" t="str">
        <f t="shared" si="402"/>
        <v xml:space="preserve"> </v>
      </c>
      <c r="DS72" s="44"/>
      <c r="DT72" s="44"/>
      <c r="DU72" s="24"/>
      <c r="DV72" s="20" t="str">
        <f t="shared" si="408"/>
        <v xml:space="preserve"> </v>
      </c>
      <c r="DW72" s="20" t="str">
        <f t="shared" si="355"/>
        <v xml:space="preserve"> </v>
      </c>
    </row>
    <row r="73" spans="1:127" s="14" customFormat="1" ht="18" customHeight="1" outlineLevel="1" x14ac:dyDescent="0.25">
      <c r="A73" s="13">
        <f t="shared" si="420"/>
        <v>59</v>
      </c>
      <c r="B73" s="6" t="s">
        <v>7</v>
      </c>
      <c r="C73" s="19">
        <f>J73+AS73</f>
        <v>611157</v>
      </c>
      <c r="D73" s="48">
        <v>611157</v>
      </c>
      <c r="E73" s="19">
        <f>K73+AT73</f>
        <v>731035.75</v>
      </c>
      <c r="F73" s="48">
        <v>731035.75</v>
      </c>
      <c r="G73" s="19">
        <f t="shared" si="403"/>
        <v>541631.22</v>
      </c>
      <c r="H73" s="20">
        <f t="shared" si="358"/>
        <v>1.1961504981535023</v>
      </c>
      <c r="I73" s="20">
        <f t="shared" si="359"/>
        <v>1.3496927854343403</v>
      </c>
      <c r="J73" s="12">
        <f t="shared" si="404"/>
        <v>611157</v>
      </c>
      <c r="K73" s="17">
        <f t="shared" si="404"/>
        <v>731035.75</v>
      </c>
      <c r="L73" s="12">
        <f t="shared" si="404"/>
        <v>513059.23</v>
      </c>
      <c r="M73" s="20">
        <f t="shared" si="362"/>
        <v>1.1961504981535023</v>
      </c>
      <c r="N73" s="20">
        <f t="shared" si="363"/>
        <v>1.4248564439626201</v>
      </c>
      <c r="O73" s="24">
        <v>117682</v>
      </c>
      <c r="P73" s="24">
        <v>155897.92000000001</v>
      </c>
      <c r="Q73" s="24">
        <v>124749.48</v>
      </c>
      <c r="R73" s="20">
        <f t="shared" si="364"/>
        <v>1.3247388725548512</v>
      </c>
      <c r="S73" s="20">
        <f t="shared" si="365"/>
        <v>1.24968793457095</v>
      </c>
      <c r="T73" s="24"/>
      <c r="U73" s="24"/>
      <c r="V73" s="24"/>
      <c r="W73" s="20" t="str">
        <f t="shared" si="366"/>
        <v xml:space="preserve"> </v>
      </c>
      <c r="X73" s="20" t="str">
        <f t="shared" si="409"/>
        <v xml:space="preserve"> </v>
      </c>
      <c r="Y73" s="24">
        <v>18835</v>
      </c>
      <c r="Z73" s="24">
        <v>18834.41</v>
      </c>
      <c r="AA73" s="24">
        <v>2130.1799999999998</v>
      </c>
      <c r="AB73" s="20">
        <f t="shared" si="368"/>
        <v>0.99996867533846556</v>
      </c>
      <c r="AC73" s="20" t="str">
        <f t="shared" si="369"/>
        <v>св.200</v>
      </c>
      <c r="AD73" s="24">
        <v>109715</v>
      </c>
      <c r="AE73" s="24">
        <v>182846.86</v>
      </c>
      <c r="AF73" s="24">
        <v>148590.16</v>
      </c>
      <c r="AG73" s="20">
        <f t="shared" si="370"/>
        <v>1.6665620926947089</v>
      </c>
      <c r="AH73" s="20">
        <f t="shared" si="371"/>
        <v>1.2305448759191051</v>
      </c>
      <c r="AI73" s="24">
        <v>364925</v>
      </c>
      <c r="AJ73" s="24">
        <v>373456.56</v>
      </c>
      <c r="AK73" s="24">
        <v>237589.41</v>
      </c>
      <c r="AL73" s="20">
        <f t="shared" si="372"/>
        <v>1.0233789408782628</v>
      </c>
      <c r="AM73" s="20">
        <f t="shared" si="373"/>
        <v>1.5718569274615397</v>
      </c>
      <c r="AN73" s="24"/>
      <c r="AO73" s="24"/>
      <c r="AP73" s="24"/>
      <c r="AQ73" s="20" t="str">
        <f t="shared" si="281"/>
        <v xml:space="preserve"> </v>
      </c>
      <c r="AR73" s="20" t="str">
        <f t="shared" si="374"/>
        <v xml:space="preserve"> </v>
      </c>
      <c r="AS73" s="7">
        <f t="shared" si="410"/>
        <v>0</v>
      </c>
      <c r="AT73" s="7">
        <f t="shared" si="411"/>
        <v>0</v>
      </c>
      <c r="AU73" s="7">
        <f t="shared" si="412"/>
        <v>28571.99</v>
      </c>
      <c r="AV73" s="20" t="str">
        <f t="shared" si="376"/>
        <v xml:space="preserve"> </v>
      </c>
      <c r="AW73" s="20">
        <f t="shared" si="377"/>
        <v>0</v>
      </c>
      <c r="AX73" s="24"/>
      <c r="AY73" s="24"/>
      <c r="AZ73" s="24"/>
      <c r="BA73" s="20" t="str">
        <f t="shared" si="378"/>
        <v xml:space="preserve"> </v>
      </c>
      <c r="BB73" s="20" t="str">
        <f t="shared" si="379"/>
        <v xml:space="preserve"> </v>
      </c>
      <c r="BC73" s="24"/>
      <c r="BD73" s="24"/>
      <c r="BE73" s="24"/>
      <c r="BF73" s="20" t="str">
        <f t="shared" si="380"/>
        <v xml:space="preserve"> </v>
      </c>
      <c r="BG73" s="20" t="str">
        <f t="shared" si="381"/>
        <v xml:space="preserve"> </v>
      </c>
      <c r="BH73" s="24"/>
      <c r="BI73" s="24"/>
      <c r="BJ73" s="24">
        <v>28571.99</v>
      </c>
      <c r="BK73" s="20" t="str">
        <f t="shared" si="382"/>
        <v xml:space="preserve"> </v>
      </c>
      <c r="BL73" s="20">
        <f t="shared" si="383"/>
        <v>0</v>
      </c>
      <c r="BM73" s="24"/>
      <c r="BN73" s="24"/>
      <c r="BO73" s="24"/>
      <c r="BP73" s="20" t="str">
        <f t="shared" si="384"/>
        <v xml:space="preserve"> </v>
      </c>
      <c r="BQ73" s="20" t="str">
        <f t="shared" si="385"/>
        <v xml:space="preserve"> </v>
      </c>
      <c r="BR73" s="24"/>
      <c r="BS73" s="24"/>
      <c r="BT73" s="24"/>
      <c r="BU73" s="20" t="str">
        <f t="shared" si="386"/>
        <v xml:space="preserve"> </v>
      </c>
      <c r="BV73" s="20" t="str">
        <f t="shared" si="387"/>
        <v xml:space="preserve"> </v>
      </c>
      <c r="BW73" s="24"/>
      <c r="BX73" s="24"/>
      <c r="BY73" s="24"/>
      <c r="BZ73" s="20" t="str">
        <f t="shared" si="388"/>
        <v xml:space="preserve"> </v>
      </c>
      <c r="CA73" s="20" t="str">
        <f t="shared" si="389"/>
        <v xml:space="preserve"> </v>
      </c>
      <c r="CB73" s="24"/>
      <c r="CC73" s="24"/>
      <c r="CD73" s="24"/>
      <c r="CE73" s="20" t="str">
        <f t="shared" si="276"/>
        <v xml:space="preserve"> </v>
      </c>
      <c r="CF73" s="20" t="str">
        <f t="shared" si="390"/>
        <v xml:space="preserve"> </v>
      </c>
      <c r="CG73" s="19">
        <f t="shared" si="413"/>
        <v>0</v>
      </c>
      <c r="CH73" s="19">
        <f t="shared" si="414"/>
        <v>0</v>
      </c>
      <c r="CI73" s="19">
        <f t="shared" si="415"/>
        <v>0</v>
      </c>
      <c r="CJ73" s="20" t="str">
        <f t="shared" si="392"/>
        <v xml:space="preserve"> </v>
      </c>
      <c r="CK73" s="20" t="str">
        <f t="shared" si="416"/>
        <v xml:space="preserve"> </v>
      </c>
      <c r="CL73" s="24"/>
      <c r="CM73" s="24"/>
      <c r="CN73" s="24"/>
      <c r="CO73" s="20" t="str">
        <f t="shared" si="393"/>
        <v xml:space="preserve"> </v>
      </c>
      <c r="CP73" s="20" t="str">
        <f t="shared" si="417"/>
        <v xml:space="preserve"> </v>
      </c>
      <c r="CQ73" s="24"/>
      <c r="CR73" s="24"/>
      <c r="CS73" s="24"/>
      <c r="CT73" s="20" t="str">
        <f t="shared" si="394"/>
        <v xml:space="preserve"> </v>
      </c>
      <c r="CU73" s="20" t="str">
        <f t="shared" si="395"/>
        <v xml:space="preserve"> </v>
      </c>
      <c r="CV73" s="24"/>
      <c r="CW73" s="24"/>
      <c r="CX73" s="24"/>
      <c r="CY73" s="20" t="str">
        <f t="shared" si="418"/>
        <v xml:space="preserve"> </v>
      </c>
      <c r="CZ73" s="20" t="str">
        <f t="shared" si="419"/>
        <v xml:space="preserve"> </v>
      </c>
      <c r="DA73" s="24"/>
      <c r="DB73" s="24"/>
      <c r="DC73" s="24"/>
      <c r="DD73" s="20" t="str">
        <f t="shared" si="396"/>
        <v xml:space="preserve"> </v>
      </c>
      <c r="DE73" s="20" t="str">
        <f t="shared" si="397"/>
        <v xml:space="preserve"> </v>
      </c>
      <c r="DF73" s="24"/>
      <c r="DG73" s="24"/>
      <c r="DH73" s="24"/>
      <c r="DI73" s="20" t="str">
        <f t="shared" si="398"/>
        <v xml:space="preserve"> </v>
      </c>
      <c r="DJ73" s="20" t="str">
        <f t="shared" si="399"/>
        <v xml:space="preserve"> </v>
      </c>
      <c r="DK73" s="24"/>
      <c r="DL73" s="24"/>
      <c r="DM73" s="20" t="str">
        <f t="shared" si="400"/>
        <v xml:space="preserve"> </v>
      </c>
      <c r="DN73" s="24"/>
      <c r="DO73" s="24"/>
      <c r="DP73" s="24"/>
      <c r="DQ73" s="20" t="str">
        <f t="shared" si="401"/>
        <v xml:space="preserve"> </v>
      </c>
      <c r="DR73" s="20" t="str">
        <f t="shared" si="402"/>
        <v xml:space="preserve"> </v>
      </c>
      <c r="DS73" s="44"/>
      <c r="DT73" s="44"/>
      <c r="DU73" s="24"/>
      <c r="DV73" s="20" t="str">
        <f t="shared" si="408"/>
        <v xml:space="preserve"> </v>
      </c>
      <c r="DW73" s="20" t="str">
        <f t="shared" si="355"/>
        <v xml:space="preserve"> </v>
      </c>
    </row>
    <row r="74" spans="1:127" s="83" customFormat="1" ht="15.75" x14ac:dyDescent="0.2">
      <c r="A74" s="76"/>
      <c r="B74" s="77" t="s">
        <v>145</v>
      </c>
      <c r="C74" s="84">
        <f>SUM(C75:C78)</f>
        <v>35106178.740000002</v>
      </c>
      <c r="D74" s="85"/>
      <c r="E74" s="84">
        <f>SUM(E75:E78)</f>
        <v>36263696.829999998</v>
      </c>
      <c r="F74" s="85"/>
      <c r="G74" s="84">
        <f>SUM(G75:G78)</f>
        <v>35909628.109999992</v>
      </c>
      <c r="H74" s="80">
        <f t="shared" si="358"/>
        <v>1.0329719192331555</v>
      </c>
      <c r="I74" s="80">
        <f t="shared" si="359"/>
        <v>1.0098599940638595</v>
      </c>
      <c r="J74" s="78">
        <f>SUM(J75:J78)</f>
        <v>32452775.199999999</v>
      </c>
      <c r="K74" s="78">
        <f>SUM(K75:K78)</f>
        <v>33638474.5</v>
      </c>
      <c r="L74" s="78">
        <f>SUM(L75:L78)</f>
        <v>32674694.060000002</v>
      </c>
      <c r="M74" s="80">
        <f t="shared" si="362"/>
        <v>1.0365361449889192</v>
      </c>
      <c r="N74" s="80">
        <f t="shared" si="363"/>
        <v>1.0294962345547971</v>
      </c>
      <c r="O74" s="78">
        <f>SUM(O75:O78)</f>
        <v>25804147.390000001</v>
      </c>
      <c r="P74" s="78">
        <f>SUM(P75:P78)</f>
        <v>27421576.049999997</v>
      </c>
      <c r="Q74" s="78">
        <f>SUM(Q75:Q78)</f>
        <v>26388625.590000004</v>
      </c>
      <c r="R74" s="80">
        <f t="shared" si="364"/>
        <v>1.062680957272272</v>
      </c>
      <c r="S74" s="80">
        <f t="shared" si="365"/>
        <v>1.0391437764152232</v>
      </c>
      <c r="T74" s="78">
        <f>SUM(T75:T78)</f>
        <v>1314480</v>
      </c>
      <c r="U74" s="78">
        <f>SUM(U75:U78)</f>
        <v>1339742.33</v>
      </c>
      <c r="V74" s="78">
        <f>SUM(V75:V78)</f>
        <v>1083786.3700000001</v>
      </c>
      <c r="W74" s="80">
        <f t="shared" si="366"/>
        <v>1.0192184970482625</v>
      </c>
      <c r="X74" s="80">
        <f t="shared" si="367"/>
        <v>1.2361682773331057</v>
      </c>
      <c r="Y74" s="78">
        <f>SUM(Y75:Y78)</f>
        <v>165721.39000000001</v>
      </c>
      <c r="Z74" s="78">
        <f>SUM(Z75:Z78)</f>
        <v>165758.81</v>
      </c>
      <c r="AA74" s="78">
        <f>SUM(AA75:AA78)</f>
        <v>17863.239999999998</v>
      </c>
      <c r="AB74" s="80">
        <f t="shared" si="368"/>
        <v>1.0002258006645972</v>
      </c>
      <c r="AC74" s="80" t="str">
        <f t="shared" si="369"/>
        <v>св.200</v>
      </c>
      <c r="AD74" s="78">
        <f>SUM(AD75:AD78)</f>
        <v>847032.52999999991</v>
      </c>
      <c r="AE74" s="78">
        <f>SUM(AE75:AE78)</f>
        <v>895090.96000000008</v>
      </c>
      <c r="AF74" s="78">
        <f>SUM(AF75:AF78)</f>
        <v>981472.6</v>
      </c>
      <c r="AG74" s="80">
        <f t="shared" si="370"/>
        <v>1.0567374077120748</v>
      </c>
      <c r="AH74" s="80">
        <f t="shared" si="371"/>
        <v>0.9119877213077574</v>
      </c>
      <c r="AI74" s="78">
        <f>SUM(AI75:AI78)</f>
        <v>4321393.8900000006</v>
      </c>
      <c r="AJ74" s="78">
        <f>SUM(AJ75:AJ78)</f>
        <v>3816306.3500000006</v>
      </c>
      <c r="AK74" s="78">
        <f>SUM(AK75:AK78)</f>
        <v>4202946.26</v>
      </c>
      <c r="AL74" s="80">
        <f t="shared" si="372"/>
        <v>0.8831193006569461</v>
      </c>
      <c r="AM74" s="80">
        <f t="shared" si="373"/>
        <v>0.9080074104968453</v>
      </c>
      <c r="AN74" s="78">
        <f>SUM(AN75:AN78)</f>
        <v>0</v>
      </c>
      <c r="AO74" s="78">
        <f>SUM(AO75:AO78)</f>
        <v>0</v>
      </c>
      <c r="AP74" s="78">
        <f>SUM(AP75:AP78)</f>
        <v>0</v>
      </c>
      <c r="AQ74" s="80" t="str">
        <f t="shared" si="281"/>
        <v xml:space="preserve"> </v>
      </c>
      <c r="AR74" s="80" t="str">
        <f t="shared" si="374"/>
        <v xml:space="preserve"> </v>
      </c>
      <c r="AS74" s="78">
        <f>SUM(AS75:AS78)</f>
        <v>2653403.54</v>
      </c>
      <c r="AT74" s="78">
        <f>SUM(AT75:AT78)</f>
        <v>2625222.33</v>
      </c>
      <c r="AU74" s="78">
        <f>SUM(AU75:AU78)</f>
        <v>3234934.05</v>
      </c>
      <c r="AV74" s="80">
        <f t="shared" si="376"/>
        <v>0.98937922197842554</v>
      </c>
      <c r="AW74" s="80">
        <f t="shared" si="377"/>
        <v>0.81152267385481947</v>
      </c>
      <c r="AX74" s="78">
        <f>SUM(AX75:AX78)</f>
        <v>500000</v>
      </c>
      <c r="AY74" s="78">
        <f>SUM(AY75:AY78)</f>
        <v>523005.9</v>
      </c>
      <c r="AZ74" s="78">
        <f>SUM(AZ75:AZ78)</f>
        <v>530658.16</v>
      </c>
      <c r="BA74" s="80">
        <f t="shared" si="378"/>
        <v>1.0460118</v>
      </c>
      <c r="BB74" s="80">
        <f t="shared" si="379"/>
        <v>0.98557968090041237</v>
      </c>
      <c r="BC74" s="78">
        <f>SUM(BC75:BC78)</f>
        <v>46242.35</v>
      </c>
      <c r="BD74" s="78">
        <f>SUM(BD75:BD78)</f>
        <v>46242.35</v>
      </c>
      <c r="BE74" s="78">
        <f>SUM(BE75:BE78)</f>
        <v>31294.71</v>
      </c>
      <c r="BF74" s="80">
        <f t="shared" si="380"/>
        <v>1</v>
      </c>
      <c r="BG74" s="80">
        <f t="shared" si="381"/>
        <v>1.4776411093120849</v>
      </c>
      <c r="BH74" s="78">
        <f>SUM(BH75:BH78)</f>
        <v>28888.400000000001</v>
      </c>
      <c r="BI74" s="78">
        <f>SUM(BI75:BI78)</f>
        <v>28888.400000000001</v>
      </c>
      <c r="BJ74" s="78">
        <f>SUM(BJ75:BJ78)</f>
        <v>64439.78</v>
      </c>
      <c r="BK74" s="80">
        <f t="shared" si="382"/>
        <v>1</v>
      </c>
      <c r="BL74" s="80">
        <f t="shared" si="383"/>
        <v>0.44830072355926731</v>
      </c>
      <c r="BM74" s="78">
        <f>SUM(BM75:BM78)</f>
        <v>0</v>
      </c>
      <c r="BN74" s="78">
        <f>SUM(BN75:BN78)</f>
        <v>0</v>
      </c>
      <c r="BO74" s="78">
        <f>SUM(BO75:BO78)</f>
        <v>0</v>
      </c>
      <c r="BP74" s="80" t="str">
        <f t="shared" si="384"/>
        <v xml:space="preserve"> </v>
      </c>
      <c r="BQ74" s="80" t="str">
        <f t="shared" si="385"/>
        <v xml:space="preserve"> </v>
      </c>
      <c r="BR74" s="78">
        <f>SUM(BR75:BR78)</f>
        <v>90000</v>
      </c>
      <c r="BS74" s="78">
        <f>SUM(BS75:BS78)</f>
        <v>79422.58</v>
      </c>
      <c r="BT74" s="78">
        <f>SUM(BT75:BT78)</f>
        <v>108989.12</v>
      </c>
      <c r="BU74" s="80">
        <f t="shared" si="386"/>
        <v>0.88247311111111115</v>
      </c>
      <c r="BV74" s="80">
        <f t="shared" si="387"/>
        <v>0.72872026125176537</v>
      </c>
      <c r="BW74" s="78">
        <f>SUM(BW75:BW78)</f>
        <v>705267.79</v>
      </c>
      <c r="BX74" s="78">
        <f>SUM(BX75:BX78)</f>
        <v>533747.79</v>
      </c>
      <c r="BY74" s="78">
        <f>SUM(BY75:BY78)</f>
        <v>347912.88</v>
      </c>
      <c r="BZ74" s="80">
        <f t="shared" si="388"/>
        <v>0.75680159730532992</v>
      </c>
      <c r="CA74" s="80">
        <f t="shared" si="389"/>
        <v>1.5341420817763345</v>
      </c>
      <c r="CB74" s="78">
        <f>SUM(CB75:CB78)</f>
        <v>117371</v>
      </c>
      <c r="CC74" s="78">
        <f>SUM(CC75:CC78)</f>
        <v>227371</v>
      </c>
      <c r="CD74" s="78">
        <f>SUM(CD75:CD78)</f>
        <v>484352.5</v>
      </c>
      <c r="CE74" s="80">
        <f t="shared" si="276"/>
        <v>1.9371991377767932</v>
      </c>
      <c r="CF74" s="80">
        <f t="shared" si="390"/>
        <v>0.4694329026896733</v>
      </c>
      <c r="CG74" s="84">
        <f>SUM(CG75:CG78)</f>
        <v>1164634</v>
      </c>
      <c r="CH74" s="84">
        <f>SUM(CH75:CH78)</f>
        <v>1187064.31</v>
      </c>
      <c r="CI74" s="84">
        <f>SUM(CI75:CI78)</f>
        <v>1663786.9</v>
      </c>
      <c r="CJ74" s="80">
        <f t="shared" si="392"/>
        <v>1.0192595356137637</v>
      </c>
      <c r="CK74" s="80">
        <f t="shared" si="416"/>
        <v>0.71347136463209326</v>
      </c>
      <c r="CL74" s="78">
        <f>SUM(CL75:CL78)</f>
        <v>100000</v>
      </c>
      <c r="CM74" s="78">
        <f>SUM(CM75:CM78)</f>
        <v>122430.31</v>
      </c>
      <c r="CN74" s="78">
        <f>SUM(CN75:CN78)</f>
        <v>33753.4</v>
      </c>
      <c r="CO74" s="80">
        <f t="shared" si="393"/>
        <v>1.2243031</v>
      </c>
      <c r="CP74" s="80" t="str">
        <f t="shared" si="417"/>
        <v>св.200</v>
      </c>
      <c r="CQ74" s="78">
        <f>SUM(CQ75:CQ78)</f>
        <v>1064634</v>
      </c>
      <c r="CR74" s="78">
        <f>SUM(CR75:CR78)</f>
        <v>1064634</v>
      </c>
      <c r="CS74" s="78">
        <f>SUM(CS75:CS78)</f>
        <v>1630033.5</v>
      </c>
      <c r="CT74" s="80">
        <f t="shared" si="394"/>
        <v>1</v>
      </c>
      <c r="CU74" s="80">
        <f t="shared" si="395"/>
        <v>0.65313626989874751</v>
      </c>
      <c r="CV74" s="78">
        <f>SUM(CV75:CV78)</f>
        <v>0</v>
      </c>
      <c r="CW74" s="78">
        <f>SUM(CW75:CW78)</f>
        <v>0</v>
      </c>
      <c r="CX74" s="78">
        <f>SUM(CX75:CX78)</f>
        <v>0</v>
      </c>
      <c r="CY74" s="82" t="str">
        <f t="shared" si="418"/>
        <v xml:space="preserve"> </v>
      </c>
      <c r="CZ74" s="82" t="str">
        <f t="shared" si="419"/>
        <v xml:space="preserve"> </v>
      </c>
      <c r="DA74" s="78">
        <f>SUM(DA75:DA78)</f>
        <v>0</v>
      </c>
      <c r="DB74" s="78">
        <f>SUM(DB75:DB78)</f>
        <v>0</v>
      </c>
      <c r="DC74" s="78">
        <f>SUM(DC75:DC78)</f>
        <v>0</v>
      </c>
      <c r="DD74" s="80" t="str">
        <f t="shared" si="396"/>
        <v xml:space="preserve"> </v>
      </c>
      <c r="DE74" s="80" t="str">
        <f t="shared" si="397"/>
        <v xml:space="preserve"> </v>
      </c>
      <c r="DF74" s="78">
        <f>SUM(DF75:DF78)</f>
        <v>1000</v>
      </c>
      <c r="DG74" s="78">
        <f>SUM(DG75:DG78)</f>
        <v>1000</v>
      </c>
      <c r="DH74" s="78">
        <f>SUM(DH75:DH78)</f>
        <v>3500</v>
      </c>
      <c r="DI74" s="80">
        <f t="shared" si="398"/>
        <v>1</v>
      </c>
      <c r="DJ74" s="80">
        <f t="shared" si="399"/>
        <v>0.2857142857142857</v>
      </c>
      <c r="DK74" s="78">
        <f>SUM(DK75:DK78)</f>
        <v>-1520</v>
      </c>
      <c r="DL74" s="78">
        <f>SUM(DL75:DL78)</f>
        <v>0</v>
      </c>
      <c r="DM74" s="80" t="str">
        <f t="shared" si="400"/>
        <v xml:space="preserve"> </v>
      </c>
      <c r="DN74" s="78">
        <f>SUM(DN75:DN78)</f>
        <v>0</v>
      </c>
      <c r="DO74" s="78">
        <f>SUM(DO75:DO78)</f>
        <v>0</v>
      </c>
      <c r="DP74" s="78">
        <f>SUM(DP75:DP78)</f>
        <v>0</v>
      </c>
      <c r="DQ74" s="80" t="str">
        <f t="shared" si="401"/>
        <v xml:space="preserve"> </v>
      </c>
      <c r="DR74" s="80" t="str">
        <f t="shared" si="402"/>
        <v xml:space="preserve"> </v>
      </c>
      <c r="DS74" s="78">
        <f>SUM(DS75:DS78)</f>
        <v>0</v>
      </c>
      <c r="DT74" s="78">
        <f>SUM(DT75:DT78)</f>
        <v>0</v>
      </c>
      <c r="DU74" s="78">
        <f>SUM(DU75:DU78)</f>
        <v>0</v>
      </c>
      <c r="DV74" s="80" t="str">
        <f t="shared" si="408"/>
        <v xml:space="preserve"> </v>
      </c>
      <c r="DW74" s="80" t="str">
        <f t="shared" si="355"/>
        <v xml:space="preserve"> </v>
      </c>
    </row>
    <row r="75" spans="1:127" s="14" customFormat="1" ht="15.75" customHeight="1" outlineLevel="1" x14ac:dyDescent="0.25">
      <c r="A75" s="13">
        <v>60</v>
      </c>
      <c r="B75" s="6" t="s">
        <v>80</v>
      </c>
      <c r="C75" s="19">
        <f>J75+AS75</f>
        <v>29800622</v>
      </c>
      <c r="D75" s="48">
        <v>29800622</v>
      </c>
      <c r="E75" s="19">
        <f>K75+AT75</f>
        <v>31104463.100000001</v>
      </c>
      <c r="F75" s="48">
        <v>31104463.100000001</v>
      </c>
      <c r="G75" s="19">
        <f t="shared" ref="G75:G78" si="423">L75+AU75</f>
        <v>30261260.989999998</v>
      </c>
      <c r="H75" s="20">
        <f t="shared" si="358"/>
        <v>1.0437521438310919</v>
      </c>
      <c r="I75" s="20">
        <f t="shared" si="359"/>
        <v>1.0278640771208656</v>
      </c>
      <c r="J75" s="12">
        <f t="shared" ref="J75:L76" si="424">Y75++AI75+O75+AD75+AN75+T75</f>
        <v>28447380</v>
      </c>
      <c r="K75" s="17">
        <f t="shared" si="424"/>
        <v>29779402.310000002</v>
      </c>
      <c r="L75" s="12">
        <f t="shared" si="424"/>
        <v>28860566.079999998</v>
      </c>
      <c r="M75" s="20">
        <f t="shared" si="362"/>
        <v>1.0468240769448716</v>
      </c>
      <c r="N75" s="20">
        <f t="shared" si="363"/>
        <v>1.0318370827326477</v>
      </c>
      <c r="O75" s="24">
        <v>24792000</v>
      </c>
      <c r="P75" s="24">
        <v>26506654.800000001</v>
      </c>
      <c r="Q75" s="24">
        <v>25455269.68</v>
      </c>
      <c r="R75" s="20">
        <f t="shared" si="364"/>
        <v>1.0691616166505324</v>
      </c>
      <c r="S75" s="20">
        <f t="shared" si="365"/>
        <v>1.04130324028058</v>
      </c>
      <c r="T75" s="24">
        <v>1314480</v>
      </c>
      <c r="U75" s="24">
        <v>1339742.33</v>
      </c>
      <c r="V75" s="24">
        <v>1083786.3700000001</v>
      </c>
      <c r="W75" s="20">
        <f t="shared" si="366"/>
        <v>1.0192184970482625</v>
      </c>
      <c r="X75" s="20">
        <f t="shared" si="367"/>
        <v>1.2361682773331057</v>
      </c>
      <c r="Y75" s="24">
        <v>130900</v>
      </c>
      <c r="Z75" s="24">
        <v>130937.42</v>
      </c>
      <c r="AA75" s="24">
        <v>11269</v>
      </c>
      <c r="AB75" s="20">
        <f t="shared" si="368"/>
        <v>1.0002858670741024</v>
      </c>
      <c r="AC75" s="20" t="str">
        <f t="shared" si="369"/>
        <v>св.200</v>
      </c>
      <c r="AD75" s="24">
        <v>650000</v>
      </c>
      <c r="AE75" s="24">
        <v>695080.42</v>
      </c>
      <c r="AF75" s="24">
        <v>777158.4</v>
      </c>
      <c r="AG75" s="20">
        <f t="shared" si="370"/>
        <v>1.0693544923076923</v>
      </c>
      <c r="AH75" s="20">
        <f t="shared" si="371"/>
        <v>0.89438706446459304</v>
      </c>
      <c r="AI75" s="24">
        <v>1560000</v>
      </c>
      <c r="AJ75" s="24">
        <v>1106987.3400000001</v>
      </c>
      <c r="AK75" s="24">
        <v>1533082.63</v>
      </c>
      <c r="AL75" s="20">
        <f t="shared" si="372"/>
        <v>0.70960726923076933</v>
      </c>
      <c r="AM75" s="20">
        <f t="shared" si="373"/>
        <v>0.72206632463117804</v>
      </c>
      <c r="AN75" s="24"/>
      <c r="AO75" s="24"/>
      <c r="AP75" s="24"/>
      <c r="AQ75" s="20" t="str">
        <f t="shared" si="281"/>
        <v xml:space="preserve"> </v>
      </c>
      <c r="AR75" s="20" t="str">
        <f t="shared" si="374"/>
        <v xml:space="preserve"> </v>
      </c>
      <c r="AS75" s="7">
        <f>AX75+BC75+BH75+BM75+BR75+BW75+CB75+CG75+DA75+DF75+DN75+CV75</f>
        <v>1353242</v>
      </c>
      <c r="AT75" s="7">
        <f t="shared" ref="AT75" si="425">AY75+BD75+BI75+BN75+BS75+BX75+CC75+CH75+DB75+DG75+DO75+CW75+DK75</f>
        <v>1325060.79</v>
      </c>
      <c r="AU75" s="7">
        <f t="shared" ref="AU75" si="426">AZ75+BE75+BJ75+BO75+BT75+BY75+CD75+CI75+DC75+DH75+DP75+CX75+DL75</f>
        <v>1400694.91</v>
      </c>
      <c r="AV75" s="20">
        <f t="shared" si="376"/>
        <v>0.97917504038449887</v>
      </c>
      <c r="AW75" s="20">
        <f t="shared" si="377"/>
        <v>0.94600243103617765</v>
      </c>
      <c r="AX75" s="24">
        <v>500000</v>
      </c>
      <c r="AY75" s="24">
        <v>523005.9</v>
      </c>
      <c r="AZ75" s="24">
        <v>530658.16</v>
      </c>
      <c r="BA75" s="20">
        <f t="shared" si="378"/>
        <v>1.0460118</v>
      </c>
      <c r="BB75" s="20">
        <f t="shared" si="379"/>
        <v>0.98557968090041237</v>
      </c>
      <c r="BC75" s="24"/>
      <c r="BD75" s="24"/>
      <c r="BE75" s="24"/>
      <c r="BF75" s="20" t="str">
        <f t="shared" si="380"/>
        <v xml:space="preserve"> </v>
      </c>
      <c r="BG75" s="20" t="str">
        <f t="shared" si="381"/>
        <v xml:space="preserve"> </v>
      </c>
      <c r="BH75" s="24"/>
      <c r="BI75" s="24"/>
      <c r="BJ75" s="24">
        <v>9402.69</v>
      </c>
      <c r="BK75" s="20" t="str">
        <f t="shared" si="382"/>
        <v xml:space="preserve"> </v>
      </c>
      <c r="BL75" s="20">
        <f t="shared" si="383"/>
        <v>0</v>
      </c>
      <c r="BM75" s="24"/>
      <c r="BN75" s="24"/>
      <c r="BO75" s="24"/>
      <c r="BP75" s="20" t="str">
        <f t="shared" si="384"/>
        <v xml:space="preserve"> </v>
      </c>
      <c r="BQ75" s="20" t="str">
        <f t="shared" si="385"/>
        <v xml:space="preserve"> </v>
      </c>
      <c r="BR75" s="24">
        <v>90000</v>
      </c>
      <c r="BS75" s="24">
        <v>79422.58</v>
      </c>
      <c r="BT75" s="24">
        <v>108989.12</v>
      </c>
      <c r="BU75" s="20">
        <f t="shared" si="386"/>
        <v>0.88247311111111115</v>
      </c>
      <c r="BV75" s="20">
        <f>IF(BT75=0," ",IF(BS75/BT75*100&gt;200,"св.200",BS75/BT75))</f>
        <v>0.72872026125176537</v>
      </c>
      <c r="BW75" s="24">
        <v>662242</v>
      </c>
      <c r="BX75" s="24">
        <v>490722</v>
      </c>
      <c r="BY75" s="24">
        <v>230039.04000000001</v>
      </c>
      <c r="BZ75" s="20">
        <f>IF(BX75&lt;=0," ",IF(BW75&lt;=0," ",IF(BX75/BW75*100&gt;200,"СВ.200",BX75/BW75)))</f>
        <v>0.74100102379492694</v>
      </c>
      <c r="CA75" s="20" t="str">
        <f>IF(BY75=0," ",IF(BX75/BY75*100&gt;200,"св.200",BX75/BY75))</f>
        <v>св.200</v>
      </c>
      <c r="CB75" s="24"/>
      <c r="CC75" s="24">
        <v>110000</v>
      </c>
      <c r="CD75" s="24">
        <v>484352.5</v>
      </c>
      <c r="CE75" s="20" t="str">
        <f t="shared" si="276"/>
        <v xml:space="preserve"> </v>
      </c>
      <c r="CF75" s="20">
        <f t="shared" si="390"/>
        <v>0.22710732369503617</v>
      </c>
      <c r="CG75" s="19">
        <f t="shared" ref="CG75:CI77" si="427">CL75+CQ75</f>
        <v>100000</v>
      </c>
      <c r="CH75" s="19">
        <f t="shared" si="427"/>
        <v>122430.31</v>
      </c>
      <c r="CI75" s="19">
        <f t="shared" si="427"/>
        <v>33753.4</v>
      </c>
      <c r="CJ75" s="20">
        <f t="shared" si="392"/>
        <v>1.2243031</v>
      </c>
      <c r="CK75" s="20" t="str">
        <f t="shared" si="416"/>
        <v>св.200</v>
      </c>
      <c r="CL75" s="24">
        <v>100000</v>
      </c>
      <c r="CM75" s="24">
        <v>122430.31</v>
      </c>
      <c r="CN75" s="24">
        <v>33753.4</v>
      </c>
      <c r="CO75" s="20">
        <f t="shared" si="393"/>
        <v>1.2243031</v>
      </c>
      <c r="CP75" s="20" t="str">
        <f t="shared" si="417"/>
        <v>св.200</v>
      </c>
      <c r="CQ75" s="24"/>
      <c r="CR75" s="24"/>
      <c r="CS75" s="24"/>
      <c r="CT75" s="20" t="str">
        <f t="shared" si="394"/>
        <v xml:space="preserve"> </v>
      </c>
      <c r="CU75" s="20" t="str">
        <f t="shared" si="395"/>
        <v xml:space="preserve"> </v>
      </c>
      <c r="CV75" s="24"/>
      <c r="CW75" s="24"/>
      <c r="CX75" s="24"/>
      <c r="CY75" s="20" t="str">
        <f t="shared" si="418"/>
        <v xml:space="preserve"> </v>
      </c>
      <c r="CZ75" s="20" t="str">
        <f t="shared" si="419"/>
        <v xml:space="preserve"> </v>
      </c>
      <c r="DA75" s="24"/>
      <c r="DB75" s="24"/>
      <c r="DC75" s="24"/>
      <c r="DD75" s="20" t="str">
        <f t="shared" si="396"/>
        <v xml:space="preserve"> </v>
      </c>
      <c r="DE75" s="20" t="str">
        <f t="shared" si="397"/>
        <v xml:space="preserve"> </v>
      </c>
      <c r="DF75" s="24">
        <v>1000</v>
      </c>
      <c r="DG75" s="24">
        <v>1000</v>
      </c>
      <c r="DH75" s="24">
        <v>3500</v>
      </c>
      <c r="DI75" s="20">
        <f t="shared" si="398"/>
        <v>1</v>
      </c>
      <c r="DJ75" s="20">
        <f t="shared" si="399"/>
        <v>0.2857142857142857</v>
      </c>
      <c r="DK75" s="67">
        <v>-1520</v>
      </c>
      <c r="DL75" s="24"/>
      <c r="DM75" s="20" t="str">
        <f t="shared" si="400"/>
        <v xml:space="preserve"> </v>
      </c>
      <c r="DN75" s="24"/>
      <c r="DO75" s="24"/>
      <c r="DP75" s="24"/>
      <c r="DQ75" s="20" t="str">
        <f t="shared" si="401"/>
        <v xml:space="preserve"> </v>
      </c>
      <c r="DR75" s="20" t="str">
        <f t="shared" si="402"/>
        <v xml:space="preserve"> </v>
      </c>
      <c r="DS75" s="44"/>
      <c r="DT75" s="44"/>
      <c r="DU75" s="24"/>
      <c r="DV75" s="20" t="str">
        <f t="shared" si="408"/>
        <v xml:space="preserve"> </v>
      </c>
      <c r="DW75" s="20" t="str">
        <f t="shared" si="355"/>
        <v xml:space="preserve"> </v>
      </c>
    </row>
    <row r="76" spans="1:127" s="14" customFormat="1" ht="15.75" customHeight="1" outlineLevel="1" x14ac:dyDescent="0.25">
      <c r="A76" s="13">
        <v>61</v>
      </c>
      <c r="B76" s="6" t="s">
        <v>59</v>
      </c>
      <c r="C76" s="19">
        <f>J76+AS76</f>
        <v>2107335.7000000002</v>
      </c>
      <c r="D76" s="48">
        <v>2107335.7000000002</v>
      </c>
      <c r="E76" s="19">
        <f>K76+AT76</f>
        <v>2052399.52</v>
      </c>
      <c r="F76" s="48">
        <v>2052399.52</v>
      </c>
      <c r="G76" s="19">
        <f t="shared" si="423"/>
        <v>1808655.06</v>
      </c>
      <c r="H76" s="20">
        <f t="shared" ref="H76:H78" si="428">IF(E76&lt;=0," ",IF(E76/C76*100&gt;200,"СВ.200",E76/C76))</f>
        <v>0.97393097834388698</v>
      </c>
      <c r="I76" s="20">
        <f t="shared" ref="I76:I78" si="429">IF(G76=0," ",IF(E76/G76*100&gt;200,"св.200",E76/G76))</f>
        <v>1.1347655865347812</v>
      </c>
      <c r="J76" s="12">
        <f t="shared" si="424"/>
        <v>1462568.56</v>
      </c>
      <c r="K76" s="17">
        <f t="shared" si="424"/>
        <v>1407632.38</v>
      </c>
      <c r="L76" s="12">
        <f t="shared" si="424"/>
        <v>1295952.3500000001</v>
      </c>
      <c r="M76" s="20">
        <f t="shared" ref="M76:M78" si="430">IF(K76&lt;=0," ",IF(K76/J76*100&gt;200,"СВ.200",K76/J76))</f>
        <v>0.96243856082890211</v>
      </c>
      <c r="N76" s="20">
        <f t="shared" ref="N76:N78" si="431">IF(L76=0," ",IF(K76/L76*100&gt;200,"св.200",K76/L76))</f>
        <v>1.086176031086328</v>
      </c>
      <c r="O76" s="24">
        <v>106332.15</v>
      </c>
      <c r="P76" s="24">
        <v>106332.15</v>
      </c>
      <c r="Q76" s="24">
        <v>84097.82</v>
      </c>
      <c r="R76" s="20">
        <f t="shared" ref="R76:R78" si="432">IF(P76&lt;=0," ",IF(O76&lt;=0," ",IF(P76/O76*100&gt;200,"СВ.200",P76/O76)))</f>
        <v>1</v>
      </c>
      <c r="S76" s="20">
        <f t="shared" ref="S76:S78" si="433">IF(Q76=0," ",IF(P76/Q76*100&gt;200,"св.200",P76/Q76))</f>
        <v>1.2643865203640234</v>
      </c>
      <c r="T76" s="24"/>
      <c r="U76" s="24"/>
      <c r="V76" s="24"/>
      <c r="W76" s="20" t="str">
        <f t="shared" ref="W76:W78" si="434">IF(U76&lt;=0," ",IF(T76&lt;=0," ",IF(U76/T76*100&gt;200,"СВ.200",U76/T76)))</f>
        <v xml:space="preserve"> </v>
      </c>
      <c r="X76" s="20" t="str">
        <f t="shared" ref="X76:X78" si="435">IF(U76=0," ",IF(U76/V76*100&gt;200,"св.200",U76/V76))</f>
        <v xml:space="preserve"> </v>
      </c>
      <c r="Y76" s="24">
        <v>31082.1</v>
      </c>
      <c r="Z76" s="24">
        <v>31082.1</v>
      </c>
      <c r="AA76" s="24"/>
      <c r="AB76" s="20">
        <f t="shared" ref="AB76:AB78" si="436">IF(Z76&lt;=0," ",IF(Y76&lt;=0," ",IF(Z76/Y76*100&gt;200,"СВ.200",Z76/Y76)))</f>
        <v>1</v>
      </c>
      <c r="AC76" s="20" t="str">
        <f t="shared" si="369"/>
        <v xml:space="preserve"> </v>
      </c>
      <c r="AD76" s="24">
        <v>36394.730000000003</v>
      </c>
      <c r="AE76" s="24">
        <v>36394.730000000003</v>
      </c>
      <c r="AF76" s="24">
        <v>23353.61</v>
      </c>
      <c r="AG76" s="20">
        <f t="shared" ref="AG76:AG78" si="437">IF(AE76&lt;=0," ",IF(AD76&lt;=0," ",IF(AE76/AD76*100&gt;200,"СВ.200",AE76/AD76)))</f>
        <v>1</v>
      </c>
      <c r="AH76" s="20">
        <f t="shared" ref="AH76:AH78" si="438">IF(AF76=0," ",IF(AE76/AF76*100&gt;200,"св.200",AE76/AF76))</f>
        <v>1.5584198759849122</v>
      </c>
      <c r="AI76" s="24">
        <v>1288759.58</v>
      </c>
      <c r="AJ76" s="24">
        <v>1233823.3999999999</v>
      </c>
      <c r="AK76" s="24">
        <v>1188500.92</v>
      </c>
      <c r="AL76" s="20">
        <f t="shared" ref="AL76:AL78" si="439">IF(AJ76&lt;=0," ",IF(AI76&lt;=0," ",IF(AJ76/AI76*100&gt;200,"СВ.200",AJ76/AI76)))</f>
        <v>0.95737282511607003</v>
      </c>
      <c r="AM76" s="20">
        <f t="shared" ref="AM76:AM78" si="440">IF(AK76=0," ",IF(AJ76/AK76*100&gt;200,"св.200",AJ76/AK76))</f>
        <v>1.0381341564295969</v>
      </c>
      <c r="AN76" s="24"/>
      <c r="AO76" s="24"/>
      <c r="AP76" s="24"/>
      <c r="AQ76" s="20" t="str">
        <f t="shared" ref="AQ76:AQ78" si="441">IF(AO76&lt;=0," ",IF(AN76&lt;=0," ",IF(AO76/AN76*100&gt;200,"СВ.200",AO76/AN76)))</f>
        <v xml:space="preserve"> </v>
      </c>
      <c r="AR76" s="20" t="str">
        <f t="shared" ref="AR76:AR78" si="442">IF(AP76=0," ",IF(AO76/AP76*100&gt;200,"св.200",AO76/AP76))</f>
        <v xml:space="preserve"> </v>
      </c>
      <c r="AS76" s="7">
        <f t="shared" ref="AS76:AS78" si="443">AX76+BC76+BH76+BM76+BR76+BW76+CB76+CG76+DA76+DF76+DN76+CV76</f>
        <v>644767.14</v>
      </c>
      <c r="AT76" s="7">
        <f t="shared" ref="AT76:AT78" si="444">AY76+BD76+BI76+BN76+BS76+BX76+CC76+CH76+DB76+DG76+DO76+CW76+DK76</f>
        <v>644767.14</v>
      </c>
      <c r="AU76" s="7">
        <f t="shared" ref="AU76:AU78" si="445">AZ76+BE76+BJ76+BO76+BT76+BY76+CD76+CI76+DC76+DH76+DP76+CX76+DL76</f>
        <v>512702.71</v>
      </c>
      <c r="AV76" s="20">
        <f>IF(AT76&lt;=0," ",IF(AS76&lt;=0," ",IF(AT76/AS76*100&gt;200,"СВ.200",AT76/AS76)))</f>
        <v>1</v>
      </c>
      <c r="AW76" s="20">
        <f>IF(AU76=0," ",IF(AT76/AU76*100&gt;200,"св.200",AT76/AU76))</f>
        <v>1.257584809723358</v>
      </c>
      <c r="AX76" s="24"/>
      <c r="AY76" s="24"/>
      <c r="AZ76" s="24"/>
      <c r="BA76" s="20" t="str">
        <f t="shared" ref="BA76:BA78" si="446">IF(AY76&lt;=0," ",IF(AX76&lt;=0," ",IF(AY76/AX76*100&gt;200,"СВ.200",AY76/AX76)))</f>
        <v xml:space="preserve"> </v>
      </c>
      <c r="BB76" s="20" t="str">
        <f t="shared" ref="BB76:BB78" si="447">IF(AZ76=0," ",IF(AY76/AZ76*100&gt;200,"св.200",AY76/AZ76))</f>
        <v xml:space="preserve"> </v>
      </c>
      <c r="BC76" s="24">
        <v>46242.35</v>
      </c>
      <c r="BD76" s="24">
        <v>46242.35</v>
      </c>
      <c r="BE76" s="24">
        <v>31294.71</v>
      </c>
      <c r="BF76" s="20">
        <f t="shared" ref="BF76:BF78" si="448">IF(BD76&lt;=0," ",IF(BC76&lt;=0," ",IF(BD76/BC76*100&gt;200,"СВ.200",BD76/BC76)))</f>
        <v>1</v>
      </c>
      <c r="BG76" s="20">
        <f t="shared" ref="BG76:BG78" si="449">IF(BE76=0," ",IF(BD76/BE76*100&gt;200,"св.200",BD76/BE76))</f>
        <v>1.4776411093120849</v>
      </c>
      <c r="BH76" s="24"/>
      <c r="BI76" s="24"/>
      <c r="BJ76" s="24"/>
      <c r="BK76" s="20" t="str">
        <f t="shared" ref="BK76:BK78" si="450">IF(BI76&lt;=0," ",IF(BH76&lt;=0," ",IF(BI76/BH76*100&gt;200,"СВ.200",BI76/BH76)))</f>
        <v xml:space="preserve"> </v>
      </c>
      <c r="BL76" s="20" t="str">
        <f>IF(BI76=0," ",IF(BI76/BJ76*100&gt;200,"св.200",BI76/BJ76))</f>
        <v xml:space="preserve"> </v>
      </c>
      <c r="BM76" s="24"/>
      <c r="BN76" s="24"/>
      <c r="BO76" s="24"/>
      <c r="BP76" s="20" t="str">
        <f t="shared" ref="BP76:BP78" si="451">IF(BN76&lt;=0," ",IF(BM76&lt;=0," ",IF(BN76/BM76*100&gt;200,"СВ.200",BN76/BM76)))</f>
        <v xml:space="preserve"> </v>
      </c>
      <c r="BQ76" s="20" t="str">
        <f t="shared" ref="BQ76:BQ78" si="452">IF(BO76=0," ",IF(BN76/BO76*100&gt;200,"св.200",BN76/BO76))</f>
        <v xml:space="preserve"> </v>
      </c>
      <c r="BR76" s="24"/>
      <c r="BS76" s="24"/>
      <c r="BT76" s="24"/>
      <c r="BU76" s="20" t="str">
        <f t="shared" ref="BU76:BU78" si="453">IF(BS76&lt;=0," ",IF(BR76&lt;=0," ",IF(BS76/BR76*100&gt;200,"СВ.200",BS76/BR76)))</f>
        <v xml:space="preserve"> </v>
      </c>
      <c r="BV76" s="20" t="str">
        <f t="shared" ref="BV76:BV78" si="454">IF(BT76=0," ",IF(BS76/BT76*100&gt;200,"св.200",BS76/BT76))</f>
        <v xml:space="preserve"> </v>
      </c>
      <c r="BW76" s="24">
        <v>2125.79</v>
      </c>
      <c r="BX76" s="24">
        <v>2125.79</v>
      </c>
      <c r="BY76" s="24"/>
      <c r="BZ76" s="20">
        <f t="shared" ref="BZ76:BZ78" si="455">IF(BX76&lt;=0," ",IF(BW76&lt;=0," ",IF(BX76/BW76*100&gt;200,"СВ.200",BX76/BW76)))</f>
        <v>1</v>
      </c>
      <c r="CA76" s="20" t="str">
        <f t="shared" ref="CA76:CA78" si="456">IF(BY76=0," ",IF(BX76/BY76*100&gt;200,"св.200",BX76/BY76))</f>
        <v xml:space="preserve"> </v>
      </c>
      <c r="CB76" s="24">
        <v>117371</v>
      </c>
      <c r="CC76" s="24">
        <v>117371</v>
      </c>
      <c r="CD76" s="24"/>
      <c r="CE76" s="20">
        <f t="shared" ref="CE76:CE78" si="457">IF(CC76&lt;=0," ",IF(CB76&lt;=0," ",IF(CC76/CB76*100&gt;200,"СВ.200",CC76/CB76)))</f>
        <v>1</v>
      </c>
      <c r="CF76" s="20" t="str">
        <f t="shared" ref="CF76:CF78" si="458">IF(CD76=0," ",IF(CC76/CD76*100&gt;200,"св.200",CC76/CD76))</f>
        <v xml:space="preserve"> </v>
      </c>
      <c r="CG76" s="19">
        <f t="shared" si="427"/>
        <v>479028</v>
      </c>
      <c r="CH76" s="19">
        <f t="shared" si="427"/>
        <v>479028</v>
      </c>
      <c r="CI76" s="19">
        <f t="shared" si="427"/>
        <v>481408</v>
      </c>
      <c r="CJ76" s="20">
        <f t="shared" ref="CJ76:CJ78" si="459">IF(CH76&lt;=0," ",IF(CG76&lt;=0," ",IF(CH76/CG76*100&gt;200,"СВ.200",CH76/CG76)))</f>
        <v>1</v>
      </c>
      <c r="CK76" s="20">
        <f t="shared" ref="CK76:CK78" si="460">IF(CI76=0," ",IF(CH76/CI76*100&gt;200,"св.200",CH76/CI76))</f>
        <v>0.99505616857218826</v>
      </c>
      <c r="CL76" s="24"/>
      <c r="CM76" s="24"/>
      <c r="CN76" s="24"/>
      <c r="CO76" s="20" t="str">
        <f t="shared" ref="CO76:CO78" si="461">IF(CM76&lt;=0," ",IF(CL76&lt;=0," ",IF(CM76/CL76*100&gt;200,"СВ.200",CM76/CL76)))</f>
        <v xml:space="preserve"> </v>
      </c>
      <c r="CP76" s="20" t="str">
        <f t="shared" ref="CP76:CP78" si="462">IF(CN76=0," ",IF(CM76/CN76*100&gt;200,"св.200",CM76/CN76))</f>
        <v xml:space="preserve"> </v>
      </c>
      <c r="CQ76" s="24">
        <v>479028</v>
      </c>
      <c r="CR76" s="24">
        <v>479028</v>
      </c>
      <c r="CS76" s="24">
        <v>481408</v>
      </c>
      <c r="CT76" s="20">
        <f t="shared" ref="CT76:CT78" si="463">IF(CR76&lt;=0," ",IF(CQ76&lt;=0," ",IF(CR76/CQ76*100&gt;200,"СВ.200",CR76/CQ76)))</f>
        <v>1</v>
      </c>
      <c r="CU76" s="20">
        <f t="shared" ref="CU76:CU78" si="464">IF(CS76=0," ",IF(CR76/CS76*100&gt;200,"св.200",CR76/CS76))</f>
        <v>0.99505616857218826</v>
      </c>
      <c r="CV76" s="24"/>
      <c r="CW76" s="24"/>
      <c r="CX76" s="24"/>
      <c r="CY76" s="20" t="str">
        <f t="shared" si="418"/>
        <v xml:space="preserve"> </v>
      </c>
      <c r="CZ76" s="20" t="str">
        <f t="shared" si="419"/>
        <v xml:space="preserve"> </v>
      </c>
      <c r="DA76" s="24"/>
      <c r="DB76" s="24"/>
      <c r="DC76" s="24"/>
      <c r="DD76" s="20" t="str">
        <f t="shared" ref="DD76:DD78" si="465">IF(DB76&lt;=0," ",IF(DA76&lt;=0," ",IF(DB76/DA76*100&gt;200,"СВ.200",DB76/DA76)))</f>
        <v xml:space="preserve"> </v>
      </c>
      <c r="DE76" s="20" t="str">
        <f t="shared" ref="DE76:DE78" si="466">IF(DC76=0," ",IF(DB76/DC76*100&gt;200,"св.200",DB76/DC76))</f>
        <v xml:space="preserve"> </v>
      </c>
      <c r="DF76" s="24"/>
      <c r="DG76" s="24"/>
      <c r="DH76" s="24"/>
      <c r="DI76" s="20" t="str">
        <f t="shared" ref="DI76:DI78" si="467">IF(DG76&lt;=0," ",IF(DF76&lt;=0," ",IF(DG76/DF76*100&gt;200,"СВ.200",DG76/DF76)))</f>
        <v xml:space="preserve"> </v>
      </c>
      <c r="DJ76" s="20" t="str">
        <f t="shared" ref="DJ76:DJ78" si="468">IF(DH76=0," ",IF(DG76/DH76*100&gt;200,"св.200",DG76/DH76))</f>
        <v xml:space="preserve"> </v>
      </c>
      <c r="DK76" s="24"/>
      <c r="DL76" s="24"/>
      <c r="DM76" s="20" t="str">
        <f t="shared" si="400"/>
        <v xml:space="preserve"> </v>
      </c>
      <c r="DN76" s="24"/>
      <c r="DO76" s="24"/>
      <c r="DP76" s="24"/>
      <c r="DQ76" s="20" t="str">
        <f t="shared" ref="DQ76:DQ78" si="469">IF(DO76&lt;=0," ",IF(DN76&lt;=0," ",IF(DO76/DN76*100&gt;200,"СВ.200",DO76/DN76)))</f>
        <v xml:space="preserve"> </v>
      </c>
      <c r="DR76" s="20" t="str">
        <f t="shared" ref="DR76:DR78" si="470">IF(DP76=0," ",IF(DO76/DP76*100&gt;200,"св.200",DO76/DP76))</f>
        <v xml:space="preserve"> </v>
      </c>
      <c r="DS76" s="44"/>
      <c r="DT76" s="44"/>
      <c r="DU76" s="24"/>
      <c r="DV76" s="20" t="str">
        <f t="shared" si="408"/>
        <v xml:space="preserve"> </v>
      </c>
      <c r="DW76" s="20" t="str">
        <f t="shared" si="355"/>
        <v xml:space="preserve"> </v>
      </c>
    </row>
    <row r="77" spans="1:127" s="14" customFormat="1" ht="15.75" customHeight="1" outlineLevel="1" x14ac:dyDescent="0.25">
      <c r="A77" s="13">
        <v>62</v>
      </c>
      <c r="B77" s="6" t="s">
        <v>92</v>
      </c>
      <c r="C77" s="19">
        <f>J77+AS77</f>
        <v>2310668</v>
      </c>
      <c r="D77" s="48">
        <v>2310668</v>
      </c>
      <c r="E77" s="19">
        <f>K77+AT77</f>
        <v>2207695.1799999997</v>
      </c>
      <c r="F77" s="48">
        <v>2207695.1800000002</v>
      </c>
      <c r="G77" s="19">
        <f t="shared" si="423"/>
        <v>2576462.5100000002</v>
      </c>
      <c r="H77" s="20">
        <f t="shared" si="428"/>
        <v>0.95543590857708671</v>
      </c>
      <c r="I77" s="20">
        <f t="shared" si="429"/>
        <v>0.85687067885959634</v>
      </c>
      <c r="J77" s="12">
        <f>Y77++AI77+O77+AD77+AN77+T77</f>
        <v>1673477.6</v>
      </c>
      <c r="K77" s="17">
        <f>Z77++AJ77+P77+AE77+AO77+U77</f>
        <v>1570504.7799999998</v>
      </c>
      <c r="L77" s="12">
        <f>AA77++AK77+Q77+AF77+AP77+V77</f>
        <v>1587466.9200000002</v>
      </c>
      <c r="M77" s="20">
        <f t="shared" si="430"/>
        <v>0.9384677631777083</v>
      </c>
      <c r="N77" s="20">
        <f t="shared" si="431"/>
        <v>0.98931496474899749</v>
      </c>
      <c r="O77" s="24">
        <v>719276.82</v>
      </c>
      <c r="P77" s="24">
        <v>621789.57999999996</v>
      </c>
      <c r="Q77" s="24">
        <v>650866.17000000004</v>
      </c>
      <c r="R77" s="20">
        <f t="shared" si="432"/>
        <v>0.86446492186415791</v>
      </c>
      <c r="S77" s="20">
        <f t="shared" si="433"/>
        <v>0.95532631539291701</v>
      </c>
      <c r="T77" s="24"/>
      <c r="U77" s="24"/>
      <c r="V77" s="24"/>
      <c r="W77" s="20" t="str">
        <f t="shared" si="434"/>
        <v xml:space="preserve"> </v>
      </c>
      <c r="X77" s="20" t="str">
        <f t="shared" si="435"/>
        <v xml:space="preserve"> </v>
      </c>
      <c r="Y77" s="24">
        <v>3739.29</v>
      </c>
      <c r="Z77" s="24">
        <v>3739.29</v>
      </c>
      <c r="AA77" s="24">
        <v>6594.24</v>
      </c>
      <c r="AB77" s="20">
        <f t="shared" si="436"/>
        <v>1</v>
      </c>
      <c r="AC77" s="20">
        <f t="shared" ref="AC77:AC78" si="471">IF(AA77=0," ",IF(Z77/AA77*100&gt;200,"св.200",Z77/AA77))</f>
        <v>0.56705397437763871</v>
      </c>
      <c r="AD77" s="24">
        <v>111329.71</v>
      </c>
      <c r="AE77" s="24">
        <v>105844.13</v>
      </c>
      <c r="AF77" s="24">
        <v>107018.58</v>
      </c>
      <c r="AG77" s="20">
        <f t="shared" si="437"/>
        <v>0.95072671975881373</v>
      </c>
      <c r="AH77" s="20">
        <f t="shared" si="438"/>
        <v>0.98902573739999167</v>
      </c>
      <c r="AI77" s="24">
        <v>839131.78</v>
      </c>
      <c r="AJ77" s="24">
        <v>839131.78</v>
      </c>
      <c r="AK77" s="24">
        <v>822987.93</v>
      </c>
      <c r="AL77" s="20">
        <f t="shared" si="439"/>
        <v>1</v>
      </c>
      <c r="AM77" s="20">
        <f t="shared" si="440"/>
        <v>1.0196161443096741</v>
      </c>
      <c r="AN77" s="24"/>
      <c r="AO77" s="24"/>
      <c r="AP77" s="24"/>
      <c r="AQ77" s="20" t="str">
        <f t="shared" si="441"/>
        <v xml:space="preserve"> </v>
      </c>
      <c r="AR77" s="20" t="str">
        <f t="shared" si="442"/>
        <v xml:space="preserve"> </v>
      </c>
      <c r="AS77" s="7">
        <f t="shared" si="443"/>
        <v>637190.40000000002</v>
      </c>
      <c r="AT77" s="7">
        <f t="shared" si="444"/>
        <v>637190.40000000002</v>
      </c>
      <c r="AU77" s="7">
        <f t="shared" si="445"/>
        <v>988995.59</v>
      </c>
      <c r="AV77" s="20">
        <f t="shared" si="376"/>
        <v>1</v>
      </c>
      <c r="AW77" s="20">
        <f t="shared" si="377"/>
        <v>0.64428032484957798</v>
      </c>
      <c r="AX77" s="24"/>
      <c r="AY77" s="24"/>
      <c r="AZ77" s="24"/>
      <c r="BA77" s="20" t="str">
        <f t="shared" si="446"/>
        <v xml:space="preserve"> </v>
      </c>
      <c r="BB77" s="20" t="str">
        <f t="shared" si="447"/>
        <v xml:space="preserve"> </v>
      </c>
      <c r="BC77" s="24"/>
      <c r="BD77" s="24"/>
      <c r="BE77" s="24"/>
      <c r="BF77" s="20" t="str">
        <f t="shared" si="448"/>
        <v xml:space="preserve"> </v>
      </c>
      <c r="BG77" s="20" t="str">
        <f t="shared" si="449"/>
        <v xml:space="preserve"> </v>
      </c>
      <c r="BH77" s="24">
        <v>10684.4</v>
      </c>
      <c r="BI77" s="24">
        <v>10684.4</v>
      </c>
      <c r="BJ77" s="24">
        <v>36833.089999999997</v>
      </c>
      <c r="BK77" s="20">
        <f t="shared" si="450"/>
        <v>1</v>
      </c>
      <c r="BL77" s="20">
        <f t="shared" ref="BL77:BL78" si="472">IF(BJ77=0," ",IF(BI77/BJ77*100&gt;200,"св.200",BI77/BJ77))</f>
        <v>0.2900761244848043</v>
      </c>
      <c r="BM77" s="24"/>
      <c r="BN77" s="24"/>
      <c r="BO77" s="24"/>
      <c r="BP77" s="20" t="str">
        <f t="shared" si="451"/>
        <v xml:space="preserve"> </v>
      </c>
      <c r="BQ77" s="20" t="str">
        <f t="shared" si="452"/>
        <v xml:space="preserve"> </v>
      </c>
      <c r="BR77" s="24"/>
      <c r="BS77" s="24"/>
      <c r="BT77" s="24"/>
      <c r="BU77" s="20" t="str">
        <f t="shared" si="453"/>
        <v xml:space="preserve"> </v>
      </c>
      <c r="BV77" s="20" t="str">
        <f t="shared" si="454"/>
        <v xml:space="preserve"> </v>
      </c>
      <c r="BW77" s="24">
        <v>40900</v>
      </c>
      <c r="BX77" s="24">
        <v>40900</v>
      </c>
      <c r="BY77" s="24">
        <v>67950</v>
      </c>
      <c r="BZ77" s="20">
        <f t="shared" si="455"/>
        <v>1</v>
      </c>
      <c r="CA77" s="20">
        <f t="shared" si="456"/>
        <v>0.60191317144959533</v>
      </c>
      <c r="CB77" s="24"/>
      <c r="CC77" s="24"/>
      <c r="CD77" s="24"/>
      <c r="CE77" s="20" t="str">
        <f t="shared" si="457"/>
        <v xml:space="preserve"> </v>
      </c>
      <c r="CF77" s="20" t="str">
        <f>IF(CC77=0," ",IF(CC77/CD77*100&gt;200,"св.200",CC77/CD77))</f>
        <v xml:space="preserve"> </v>
      </c>
      <c r="CG77" s="19">
        <f t="shared" si="427"/>
        <v>585606</v>
      </c>
      <c r="CH77" s="19">
        <f t="shared" si="427"/>
        <v>585606</v>
      </c>
      <c r="CI77" s="19">
        <f t="shared" si="427"/>
        <v>884212.5</v>
      </c>
      <c r="CJ77" s="20">
        <f t="shared" si="459"/>
        <v>1</v>
      </c>
      <c r="CK77" s="20">
        <f t="shared" si="460"/>
        <v>0.66229102167182663</v>
      </c>
      <c r="CL77" s="24"/>
      <c r="CM77" s="24"/>
      <c r="CN77" s="24"/>
      <c r="CO77" s="20" t="str">
        <f t="shared" si="461"/>
        <v xml:space="preserve"> </v>
      </c>
      <c r="CP77" s="20" t="str">
        <f t="shared" si="462"/>
        <v xml:space="preserve"> </v>
      </c>
      <c r="CQ77" s="24">
        <v>585606</v>
      </c>
      <c r="CR77" s="24">
        <v>585606</v>
      </c>
      <c r="CS77" s="24">
        <v>884212.5</v>
      </c>
      <c r="CT77" s="20">
        <f t="shared" si="463"/>
        <v>1</v>
      </c>
      <c r="CU77" s="20">
        <f t="shared" si="464"/>
        <v>0.66229102167182663</v>
      </c>
      <c r="CV77" s="24"/>
      <c r="CW77" s="24"/>
      <c r="CX77" s="24"/>
      <c r="CY77" s="20" t="str">
        <f t="shared" si="418"/>
        <v xml:space="preserve"> </v>
      </c>
      <c r="CZ77" s="20" t="str">
        <f t="shared" si="419"/>
        <v xml:space="preserve"> </v>
      </c>
      <c r="DA77" s="24"/>
      <c r="DB77" s="24"/>
      <c r="DC77" s="24"/>
      <c r="DD77" s="20" t="str">
        <f t="shared" si="465"/>
        <v xml:space="preserve"> </v>
      </c>
      <c r="DE77" s="20" t="str">
        <f t="shared" si="466"/>
        <v xml:space="preserve"> </v>
      </c>
      <c r="DF77" s="24"/>
      <c r="DG77" s="24"/>
      <c r="DH77" s="24"/>
      <c r="DI77" s="20" t="str">
        <f t="shared" si="467"/>
        <v xml:space="preserve"> </v>
      </c>
      <c r="DJ77" s="20" t="str">
        <f t="shared" si="468"/>
        <v xml:space="preserve"> </v>
      </c>
      <c r="DK77" s="24"/>
      <c r="DL77" s="24"/>
      <c r="DM77" s="20" t="str">
        <f>IF(DK77=0," ",IF(DK77/DL77*100&gt;200,"св.200",DK77/DL77))</f>
        <v xml:space="preserve"> </v>
      </c>
      <c r="DN77" s="24"/>
      <c r="DO77" s="24"/>
      <c r="DP77" s="24"/>
      <c r="DQ77" s="20" t="str">
        <f t="shared" si="469"/>
        <v xml:space="preserve"> </v>
      </c>
      <c r="DR77" s="20" t="str">
        <f t="shared" si="470"/>
        <v xml:space="preserve"> </v>
      </c>
      <c r="DS77" s="44"/>
      <c r="DT77" s="44"/>
      <c r="DU77" s="24"/>
      <c r="DV77" s="20" t="str">
        <f t="shared" si="408"/>
        <v xml:space="preserve"> </v>
      </c>
      <c r="DW77" s="20" t="str">
        <f t="shared" si="355"/>
        <v xml:space="preserve"> </v>
      </c>
    </row>
    <row r="78" spans="1:127" s="14" customFormat="1" ht="15.75" customHeight="1" outlineLevel="1" x14ac:dyDescent="0.25">
      <c r="A78" s="13">
        <v>63</v>
      </c>
      <c r="B78" s="6" t="s">
        <v>18</v>
      </c>
      <c r="C78" s="19">
        <f>J78+AS78</f>
        <v>887553.04</v>
      </c>
      <c r="D78" s="48">
        <v>887553.04</v>
      </c>
      <c r="E78" s="19">
        <f>K78+AT78</f>
        <v>899139.03</v>
      </c>
      <c r="F78" s="48">
        <v>899139.03</v>
      </c>
      <c r="G78" s="19">
        <f t="shared" si="423"/>
        <v>1263249.5499999998</v>
      </c>
      <c r="H78" s="20">
        <f t="shared" si="428"/>
        <v>1.0130538564771294</v>
      </c>
      <c r="I78" s="20">
        <f t="shared" si="429"/>
        <v>0.71176675265785783</v>
      </c>
      <c r="J78" s="12">
        <f>Y78++AI78+O78+AD78+AN78+T78</f>
        <v>869349.04</v>
      </c>
      <c r="K78" s="17">
        <f>Z78++AJ78+P78+AE78+AO78+U78</f>
        <v>880935.03</v>
      </c>
      <c r="L78" s="12">
        <f>Q78+V78+AA78+AF78+AK78</f>
        <v>930708.71</v>
      </c>
      <c r="M78" s="20">
        <f t="shared" si="430"/>
        <v>1.0133272016956503</v>
      </c>
      <c r="N78" s="20">
        <f t="shared" si="431"/>
        <v>0.94652066810463187</v>
      </c>
      <c r="O78" s="24">
        <v>186538.42</v>
      </c>
      <c r="P78" s="24">
        <v>186799.52</v>
      </c>
      <c r="Q78" s="24">
        <v>198391.92</v>
      </c>
      <c r="R78" s="20">
        <f t="shared" si="432"/>
        <v>1.0013997116518945</v>
      </c>
      <c r="S78" s="20">
        <f t="shared" si="433"/>
        <v>0.94156818483333382</v>
      </c>
      <c r="T78" s="24"/>
      <c r="U78" s="24"/>
      <c r="V78" s="24"/>
      <c r="W78" s="20" t="str">
        <f t="shared" si="434"/>
        <v xml:space="preserve"> </v>
      </c>
      <c r="X78" s="20" t="str">
        <f t="shared" si="435"/>
        <v xml:space="preserve"> </v>
      </c>
      <c r="Y78" s="24"/>
      <c r="Z78" s="24"/>
      <c r="AA78" s="24"/>
      <c r="AB78" s="20" t="str">
        <f t="shared" si="436"/>
        <v xml:space="preserve"> </v>
      </c>
      <c r="AC78" s="20" t="str">
        <f t="shared" si="471"/>
        <v xml:space="preserve"> </v>
      </c>
      <c r="AD78" s="24">
        <v>49308.09</v>
      </c>
      <c r="AE78" s="24">
        <v>57771.68</v>
      </c>
      <c r="AF78" s="24">
        <v>73942.009999999995</v>
      </c>
      <c r="AG78" s="20">
        <f t="shared" si="437"/>
        <v>1.171647086715385</v>
      </c>
      <c r="AH78" s="20">
        <f t="shared" si="438"/>
        <v>0.78131065141453426</v>
      </c>
      <c r="AI78" s="24">
        <v>633502.53</v>
      </c>
      <c r="AJ78" s="24">
        <v>636363.82999999996</v>
      </c>
      <c r="AK78" s="24">
        <v>658374.78</v>
      </c>
      <c r="AL78" s="20">
        <f t="shared" si="439"/>
        <v>1.0045166354742103</v>
      </c>
      <c r="AM78" s="20">
        <f t="shared" si="440"/>
        <v>0.96656775036249098</v>
      </c>
      <c r="AN78" s="24"/>
      <c r="AO78" s="24"/>
      <c r="AP78" s="24"/>
      <c r="AQ78" s="20" t="str">
        <f t="shared" si="441"/>
        <v xml:space="preserve"> </v>
      </c>
      <c r="AR78" s="20" t="str">
        <f t="shared" si="442"/>
        <v xml:space="preserve"> </v>
      </c>
      <c r="AS78" s="7">
        <f t="shared" si="443"/>
        <v>18204</v>
      </c>
      <c r="AT78" s="7">
        <f t="shared" si="444"/>
        <v>18204</v>
      </c>
      <c r="AU78" s="7">
        <f t="shared" si="445"/>
        <v>332540.83999999997</v>
      </c>
      <c r="AV78" s="20">
        <f t="shared" ref="AV78" si="473">IF(AT78&lt;=0," ",IF(AS78&lt;=0," ",IF(AT78/AS78*100&gt;200,"СВ.200",AT78/AS78)))</f>
        <v>1</v>
      </c>
      <c r="AW78" s="20">
        <f t="shared" ref="AW78" si="474">IF(AU78=0," ",IF(AT78/AU78*100&gt;200,"св.200",AT78/AU78))</f>
        <v>5.4742148362889806E-2</v>
      </c>
      <c r="AX78" s="24"/>
      <c r="AY78" s="24"/>
      <c r="AZ78" s="24"/>
      <c r="BA78" s="20" t="str">
        <f t="shared" si="446"/>
        <v xml:space="preserve"> </v>
      </c>
      <c r="BB78" s="20" t="str">
        <f t="shared" si="447"/>
        <v xml:space="preserve"> </v>
      </c>
      <c r="BC78" s="24"/>
      <c r="BD78" s="24"/>
      <c r="BE78" s="24"/>
      <c r="BF78" s="20" t="str">
        <f t="shared" si="448"/>
        <v xml:space="preserve"> </v>
      </c>
      <c r="BG78" s="20" t="str">
        <f t="shared" si="449"/>
        <v xml:space="preserve"> </v>
      </c>
      <c r="BH78" s="24">
        <v>18204</v>
      </c>
      <c r="BI78" s="24">
        <v>18204</v>
      </c>
      <c r="BJ78" s="24">
        <v>18204</v>
      </c>
      <c r="BK78" s="20">
        <f t="shared" si="450"/>
        <v>1</v>
      </c>
      <c r="BL78" s="20">
        <f t="shared" si="472"/>
        <v>1</v>
      </c>
      <c r="BM78" s="24"/>
      <c r="BN78" s="24"/>
      <c r="BO78" s="24"/>
      <c r="BP78" s="20" t="str">
        <f t="shared" si="451"/>
        <v xml:space="preserve"> </v>
      </c>
      <c r="BQ78" s="20" t="str">
        <f t="shared" si="452"/>
        <v xml:space="preserve"> </v>
      </c>
      <c r="BR78" s="24"/>
      <c r="BS78" s="24"/>
      <c r="BT78" s="24"/>
      <c r="BU78" s="20" t="str">
        <f t="shared" si="453"/>
        <v xml:space="preserve"> </v>
      </c>
      <c r="BV78" s="20" t="str">
        <f t="shared" si="454"/>
        <v xml:space="preserve"> </v>
      </c>
      <c r="BW78" s="24"/>
      <c r="BX78" s="24"/>
      <c r="BY78" s="24">
        <v>49923.839999999997</v>
      </c>
      <c r="BZ78" s="20" t="str">
        <f t="shared" si="455"/>
        <v xml:space="preserve"> </v>
      </c>
      <c r="CA78" s="20">
        <f t="shared" si="456"/>
        <v>0</v>
      </c>
      <c r="CB78" s="24">
        <v>0</v>
      </c>
      <c r="CC78" s="24">
        <v>0</v>
      </c>
      <c r="CD78" s="24"/>
      <c r="CE78" s="20" t="str">
        <f t="shared" si="457"/>
        <v xml:space="preserve"> </v>
      </c>
      <c r="CF78" s="20" t="str">
        <f t="shared" si="458"/>
        <v xml:space="preserve"> </v>
      </c>
      <c r="CG78" s="19">
        <f t="shared" ref="CG78" si="475">CL78+CQ78</f>
        <v>0</v>
      </c>
      <c r="CH78" s="19">
        <f t="shared" ref="CH78" si="476">CM78+CR78</f>
        <v>0</v>
      </c>
      <c r="CI78" s="19">
        <f t="shared" ref="CI78" si="477">CN78+CS78</f>
        <v>264413</v>
      </c>
      <c r="CJ78" s="20" t="str">
        <f t="shared" si="459"/>
        <v xml:space="preserve"> </v>
      </c>
      <c r="CK78" s="20">
        <f t="shared" si="460"/>
        <v>0</v>
      </c>
      <c r="CL78" s="24"/>
      <c r="CM78" s="24"/>
      <c r="CN78" s="24"/>
      <c r="CO78" s="20" t="str">
        <f t="shared" si="461"/>
        <v xml:space="preserve"> </v>
      </c>
      <c r="CP78" s="20" t="str">
        <f t="shared" si="462"/>
        <v xml:space="preserve"> </v>
      </c>
      <c r="CQ78" s="24"/>
      <c r="CR78" s="24"/>
      <c r="CS78" s="24">
        <v>264413</v>
      </c>
      <c r="CT78" s="20" t="str">
        <f t="shared" si="463"/>
        <v xml:space="preserve"> </v>
      </c>
      <c r="CU78" s="20">
        <f t="shared" si="464"/>
        <v>0</v>
      </c>
      <c r="CV78" s="24"/>
      <c r="CW78" s="24"/>
      <c r="CX78" s="24"/>
      <c r="CY78" s="20" t="str">
        <f t="shared" si="418"/>
        <v xml:space="preserve"> </v>
      </c>
      <c r="CZ78" s="20" t="str">
        <f t="shared" si="419"/>
        <v xml:space="preserve"> </v>
      </c>
      <c r="DA78" s="24"/>
      <c r="DB78" s="24"/>
      <c r="DC78" s="24"/>
      <c r="DD78" s="20" t="str">
        <f t="shared" si="465"/>
        <v xml:space="preserve"> </v>
      </c>
      <c r="DE78" s="20" t="str">
        <f t="shared" si="466"/>
        <v xml:space="preserve"> </v>
      </c>
      <c r="DF78" s="24"/>
      <c r="DG78" s="24"/>
      <c r="DH78" s="24"/>
      <c r="DI78" s="20" t="str">
        <f t="shared" si="467"/>
        <v xml:space="preserve"> </v>
      </c>
      <c r="DJ78" s="20" t="str">
        <f t="shared" si="468"/>
        <v xml:space="preserve"> </v>
      </c>
      <c r="DK78" s="24"/>
      <c r="DL78" s="24"/>
      <c r="DM78" s="20" t="str">
        <f t="shared" si="400"/>
        <v xml:space="preserve"> </v>
      </c>
      <c r="DN78" s="24"/>
      <c r="DO78" s="24"/>
      <c r="DP78" s="24"/>
      <c r="DQ78" s="20" t="str">
        <f t="shared" si="469"/>
        <v xml:space="preserve"> </v>
      </c>
      <c r="DR78" s="20" t="str">
        <f t="shared" si="470"/>
        <v xml:space="preserve"> </v>
      </c>
      <c r="DS78" s="44"/>
      <c r="DT78" s="44"/>
      <c r="DU78" s="24"/>
      <c r="DV78" s="20" t="str">
        <f t="shared" si="408"/>
        <v xml:space="preserve"> </v>
      </c>
      <c r="DW78" s="20" t="str">
        <f t="shared" si="355"/>
        <v xml:space="preserve"> </v>
      </c>
    </row>
    <row r="79" spans="1:127" s="83" customFormat="1" ht="15.75" x14ac:dyDescent="0.2">
      <c r="A79" s="76"/>
      <c r="B79" s="77" t="s">
        <v>146</v>
      </c>
      <c r="C79" s="84">
        <f>SUM(C80:C82)</f>
        <v>18099992.010000002</v>
      </c>
      <c r="D79" s="85"/>
      <c r="E79" s="84">
        <f>SUM(E80:E82)</f>
        <v>19912574.290000003</v>
      </c>
      <c r="F79" s="85"/>
      <c r="G79" s="84">
        <f>SUM(G80:G82)</f>
        <v>16442450.079999998</v>
      </c>
      <c r="H79" s="80">
        <f t="shared" si="358"/>
        <v>1.1001427116099596</v>
      </c>
      <c r="I79" s="80">
        <f t="shared" si="359"/>
        <v>1.2110466623353742</v>
      </c>
      <c r="J79" s="78">
        <f>SUM(J80:J82)</f>
        <v>17028508.73</v>
      </c>
      <c r="K79" s="78">
        <f>SUM(K80:K82)</f>
        <v>18866604.34</v>
      </c>
      <c r="L79" s="78">
        <f>SUM(L80:L82)</f>
        <v>15289193.069999998</v>
      </c>
      <c r="M79" s="80">
        <f t="shared" si="362"/>
        <v>1.1079422537313401</v>
      </c>
      <c r="N79" s="80">
        <f t="shared" si="363"/>
        <v>1.2339830005168482</v>
      </c>
      <c r="O79" s="78">
        <f>SUM(O80:O82)</f>
        <v>13208205.880000001</v>
      </c>
      <c r="P79" s="78">
        <f>SUM(P80:P82)</f>
        <v>14102116.020000001</v>
      </c>
      <c r="Q79" s="78">
        <f>SUM(Q80:Q82)</f>
        <v>12284837.609999999</v>
      </c>
      <c r="R79" s="80">
        <f t="shared" si="364"/>
        <v>1.0676783923661857</v>
      </c>
      <c r="S79" s="80">
        <f t="shared" si="365"/>
        <v>1.1479285659031191</v>
      </c>
      <c r="T79" s="78">
        <f>SUM(T80:T82)</f>
        <v>897630</v>
      </c>
      <c r="U79" s="78">
        <f>SUM(U80:U82)</f>
        <v>914882.41</v>
      </c>
      <c r="V79" s="78">
        <f>SUM(V80:V82)</f>
        <v>759723.53</v>
      </c>
      <c r="W79" s="80">
        <f t="shared" si="366"/>
        <v>1.0192199569978722</v>
      </c>
      <c r="X79" s="80">
        <f t="shared" si="367"/>
        <v>1.2042307153498326</v>
      </c>
      <c r="Y79" s="78">
        <f>SUM(Y80:Y82)</f>
        <v>1049</v>
      </c>
      <c r="Z79" s="78">
        <f>SUM(Z80:Z82)</f>
        <v>1048.27</v>
      </c>
      <c r="AA79" s="78">
        <f>SUM(AA80:AA82)</f>
        <v>-83.61</v>
      </c>
      <c r="AB79" s="80">
        <f t="shared" si="368"/>
        <v>0.99930409914203999</v>
      </c>
      <c r="AC79" s="80">
        <f t="shared" si="369"/>
        <v>-12.537615117808874</v>
      </c>
      <c r="AD79" s="78">
        <f>SUM(AD80:AD82)</f>
        <v>504839.64</v>
      </c>
      <c r="AE79" s="78">
        <f>SUM(AE80:AE82)</f>
        <v>888017.92000000004</v>
      </c>
      <c r="AF79" s="78">
        <f>SUM(AF80:AF82)</f>
        <v>477282.78</v>
      </c>
      <c r="AG79" s="80">
        <f t="shared" si="370"/>
        <v>1.7590098907447125</v>
      </c>
      <c r="AH79" s="80">
        <f t="shared" si="371"/>
        <v>1.8605697863224815</v>
      </c>
      <c r="AI79" s="78">
        <f>SUM(AI80:AI82)</f>
        <v>2416784.21</v>
      </c>
      <c r="AJ79" s="78">
        <f>SUM(AJ80:AJ82)</f>
        <v>2960539.7199999997</v>
      </c>
      <c r="AK79" s="78">
        <f>SUM(AK80:AK82)</f>
        <v>1767432.7600000002</v>
      </c>
      <c r="AL79" s="80">
        <f t="shared" si="372"/>
        <v>1.2249913367317142</v>
      </c>
      <c r="AM79" s="80">
        <f t="shared" si="373"/>
        <v>1.6750508347485871</v>
      </c>
      <c r="AN79" s="78">
        <f>SUM(AN80:AN82)</f>
        <v>0</v>
      </c>
      <c r="AO79" s="78">
        <f>SUM(AO80:AO82)</f>
        <v>0</v>
      </c>
      <c r="AP79" s="78">
        <f>SUM(AP80:AP82)</f>
        <v>0</v>
      </c>
      <c r="AQ79" s="80" t="str">
        <f t="shared" ref="AQ79:AQ83" si="478">IF(AO79&lt;=0," ",IF(AN79&lt;=0," ",IF(AO79/AN79*100&gt;200,"СВ.200",AO79/AN79)))</f>
        <v xml:space="preserve"> </v>
      </c>
      <c r="AR79" s="80" t="str">
        <f t="shared" si="374"/>
        <v xml:space="preserve"> </v>
      </c>
      <c r="AS79" s="78">
        <f>SUM(AS80:AS82)</f>
        <v>1071483.28</v>
      </c>
      <c r="AT79" s="78">
        <f>SUM(AT80:AT82)</f>
        <v>1045969.9500000001</v>
      </c>
      <c r="AU79" s="78">
        <f>SUM(AU80:AU82)</f>
        <v>1153257.01</v>
      </c>
      <c r="AV79" s="80">
        <f t="shared" si="376"/>
        <v>0.97618877449958907</v>
      </c>
      <c r="AW79" s="80">
        <f t="shared" si="377"/>
        <v>0.90697038121623907</v>
      </c>
      <c r="AX79" s="78">
        <f>SUM(AX80:AX82)</f>
        <v>56000</v>
      </c>
      <c r="AY79" s="78">
        <f>SUM(AY80:AY82)</f>
        <v>56026.31</v>
      </c>
      <c r="AZ79" s="78">
        <f>SUM(AZ80:AZ82)</f>
        <v>63244.26</v>
      </c>
      <c r="BA79" s="80">
        <f t="shared" si="378"/>
        <v>1.0004698214285714</v>
      </c>
      <c r="BB79" s="80">
        <f t="shared" si="379"/>
        <v>0.88587185619691011</v>
      </c>
      <c r="BC79" s="78">
        <f>SUM(BC80:BC82)</f>
        <v>1872.51</v>
      </c>
      <c r="BD79" s="78">
        <f>SUM(BD80:BD82)</f>
        <v>1872.51</v>
      </c>
      <c r="BE79" s="78">
        <f>SUM(BE80:BE82)</f>
        <v>3563</v>
      </c>
      <c r="BF79" s="80">
        <f t="shared" si="380"/>
        <v>1</v>
      </c>
      <c r="BG79" s="80">
        <f t="shared" si="381"/>
        <v>0.52554308167274766</v>
      </c>
      <c r="BH79" s="78">
        <f>SUM(BH80:BH82)</f>
        <v>0</v>
      </c>
      <c r="BI79" s="78">
        <f>SUM(BI80:BI82)</f>
        <v>0</v>
      </c>
      <c r="BJ79" s="78">
        <f>SUM(BJ80:BJ82)</f>
        <v>0</v>
      </c>
      <c r="BK79" s="80" t="str">
        <f t="shared" si="382"/>
        <v xml:space="preserve"> </v>
      </c>
      <c r="BL79" s="80" t="str">
        <f t="shared" si="383"/>
        <v xml:space="preserve"> </v>
      </c>
      <c r="BM79" s="78">
        <f>SUM(BM80:BM82)</f>
        <v>0</v>
      </c>
      <c r="BN79" s="78">
        <f>SUM(BN80:BN82)</f>
        <v>0</v>
      </c>
      <c r="BO79" s="78">
        <f>SUM(BO80:BO82)</f>
        <v>0</v>
      </c>
      <c r="BP79" s="80" t="str">
        <f t="shared" si="384"/>
        <v xml:space="preserve"> </v>
      </c>
      <c r="BQ79" s="80" t="str">
        <f t="shared" si="385"/>
        <v xml:space="preserve"> </v>
      </c>
      <c r="BR79" s="78">
        <f>SUM(BR80:BR82)</f>
        <v>0</v>
      </c>
      <c r="BS79" s="78">
        <f>SUM(BS80:BS82)</f>
        <v>0</v>
      </c>
      <c r="BT79" s="78">
        <f>SUM(BT80:BT82)</f>
        <v>0</v>
      </c>
      <c r="BU79" s="80" t="str">
        <f t="shared" si="386"/>
        <v xml:space="preserve"> </v>
      </c>
      <c r="BV79" s="80" t="str">
        <f t="shared" si="387"/>
        <v xml:space="preserve"> </v>
      </c>
      <c r="BW79" s="78">
        <f>SUM(BW80:BW82)</f>
        <v>698147.75</v>
      </c>
      <c r="BX79" s="78">
        <f>SUM(BX80:BX82)</f>
        <v>673007.68</v>
      </c>
      <c r="BY79" s="78">
        <f>SUM(BY80:BY82)</f>
        <v>509342.42</v>
      </c>
      <c r="BZ79" s="80">
        <f t="shared" si="388"/>
        <v>0.96399033012711144</v>
      </c>
      <c r="CA79" s="80">
        <f t="shared" si="389"/>
        <v>1.3213265841867248</v>
      </c>
      <c r="CB79" s="78">
        <f>SUM(CB80:CB82)</f>
        <v>0</v>
      </c>
      <c r="CC79" s="78">
        <f>SUM(CC80:CC82)</f>
        <v>0</v>
      </c>
      <c r="CD79" s="78">
        <f>SUM(CD80:CD82)</f>
        <v>0</v>
      </c>
      <c r="CE79" s="80" t="str">
        <f t="shared" ref="CE79:CE105" si="479">IF(CC79&lt;=0," ",IF(CB79&lt;=0," ",IF(CC79/CB79*100&gt;200,"СВ.200",CC79/CB79)))</f>
        <v xml:space="preserve"> </v>
      </c>
      <c r="CF79" s="80" t="str">
        <f t="shared" si="390"/>
        <v xml:space="preserve"> </v>
      </c>
      <c r="CG79" s="84">
        <f>SUM(CG80:CG82)</f>
        <v>78000</v>
      </c>
      <c r="CH79" s="84">
        <f>SUM(CH80:CH82)</f>
        <v>73826.55</v>
      </c>
      <c r="CI79" s="84">
        <f>SUM(CI80:CI82)</f>
        <v>216496.64000000001</v>
      </c>
      <c r="CJ79" s="80">
        <f t="shared" si="392"/>
        <v>0.94649423076923078</v>
      </c>
      <c r="CK79" s="80">
        <f t="shared" si="416"/>
        <v>0.34100552322659605</v>
      </c>
      <c r="CL79" s="78">
        <f>SUM(CL80:CL82)</f>
        <v>78000</v>
      </c>
      <c r="CM79" s="78">
        <f>SUM(CM80:CM82)</f>
        <v>73826.55</v>
      </c>
      <c r="CN79" s="78">
        <f>SUM(CN80:CN82)</f>
        <v>204432.14</v>
      </c>
      <c r="CO79" s="80">
        <f t="shared" si="393"/>
        <v>0.94649423076923078</v>
      </c>
      <c r="CP79" s="80">
        <f t="shared" si="417"/>
        <v>0.36112985952208881</v>
      </c>
      <c r="CQ79" s="78">
        <f>SUM(CQ80:CQ82)</f>
        <v>0</v>
      </c>
      <c r="CR79" s="78">
        <f>SUM(CR80:CR82)</f>
        <v>0</v>
      </c>
      <c r="CS79" s="78">
        <f>SUM(CS80:CS82)</f>
        <v>12064.5</v>
      </c>
      <c r="CT79" s="80" t="str">
        <f t="shared" si="394"/>
        <v xml:space="preserve"> </v>
      </c>
      <c r="CU79" s="80">
        <f t="shared" si="395"/>
        <v>0</v>
      </c>
      <c r="CV79" s="78">
        <f>SUM(CV80:CV82)</f>
        <v>0</v>
      </c>
      <c r="CW79" s="78">
        <f>SUM(CW80:CW82)</f>
        <v>0</v>
      </c>
      <c r="CX79" s="78">
        <f>SUM(CX80:CX82)</f>
        <v>0</v>
      </c>
      <c r="CY79" s="82" t="str">
        <f t="shared" si="418"/>
        <v xml:space="preserve"> </v>
      </c>
      <c r="CZ79" s="82" t="str">
        <f t="shared" si="419"/>
        <v xml:space="preserve"> </v>
      </c>
      <c r="DA79" s="78">
        <f>SUM(DA80:DA82)</f>
        <v>0</v>
      </c>
      <c r="DB79" s="78">
        <f>SUM(DB80:DB82)</f>
        <v>0</v>
      </c>
      <c r="DC79" s="78">
        <f>SUM(DC80:DC82)</f>
        <v>0</v>
      </c>
      <c r="DD79" s="80" t="str">
        <f t="shared" si="396"/>
        <v xml:space="preserve"> </v>
      </c>
      <c r="DE79" s="80" t="str">
        <f t="shared" si="397"/>
        <v xml:space="preserve"> </v>
      </c>
      <c r="DF79" s="78">
        <f>SUM(DF80:DF82)</f>
        <v>0</v>
      </c>
      <c r="DG79" s="78">
        <f>SUM(DG80:DG82)</f>
        <v>0</v>
      </c>
      <c r="DH79" s="78">
        <f>SUM(DH80:DH82)</f>
        <v>140000</v>
      </c>
      <c r="DI79" s="80" t="str">
        <f t="shared" si="398"/>
        <v xml:space="preserve"> </v>
      </c>
      <c r="DJ79" s="80">
        <f t="shared" si="399"/>
        <v>0</v>
      </c>
      <c r="DK79" s="78">
        <f>SUM(DK80:DK82)</f>
        <v>0</v>
      </c>
      <c r="DL79" s="78">
        <f>SUM(DL80:DL82)</f>
        <v>0</v>
      </c>
      <c r="DM79" s="80" t="str">
        <f t="shared" ref="DM79:DM81" si="480">IF(DK79=0," ",IF(DK79/DL79*100&gt;200,"св.200",DK79/DL79))</f>
        <v xml:space="preserve"> </v>
      </c>
      <c r="DN79" s="78">
        <f>SUM(DN80:DN82)</f>
        <v>201463.02</v>
      </c>
      <c r="DO79" s="78">
        <f>SUM(DO80:DO82)</f>
        <v>205236.9</v>
      </c>
      <c r="DP79" s="78">
        <f>SUM(DP80:DP82)</f>
        <v>220610.69</v>
      </c>
      <c r="DQ79" s="80">
        <f t="shared" si="401"/>
        <v>1.0187323708341114</v>
      </c>
      <c r="DR79" s="80">
        <f t="shared" si="402"/>
        <v>0.93031257914111054</v>
      </c>
      <c r="DS79" s="78">
        <f>SUM(DS80:DS82)</f>
        <v>36000</v>
      </c>
      <c r="DT79" s="78">
        <f>SUM(DT80:DT82)</f>
        <v>36000</v>
      </c>
      <c r="DU79" s="78">
        <f>SUM(DU80:DU82)</f>
        <v>0</v>
      </c>
      <c r="DV79" s="80">
        <f t="shared" si="408"/>
        <v>1</v>
      </c>
      <c r="DW79" s="80" t="str">
        <f t="shared" si="355"/>
        <v xml:space="preserve"> </v>
      </c>
    </row>
    <row r="80" spans="1:127" s="14" customFormat="1" ht="15.75" customHeight="1" outlineLevel="1" x14ac:dyDescent="0.25">
      <c r="A80" s="13">
        <v>64</v>
      </c>
      <c r="B80" s="6" t="s">
        <v>52</v>
      </c>
      <c r="C80" s="19">
        <f>J80+AS80</f>
        <v>16266664.220000001</v>
      </c>
      <c r="D80" s="48">
        <v>16266664.220000001</v>
      </c>
      <c r="E80" s="19">
        <f>K80+AT80</f>
        <v>18053805.73</v>
      </c>
      <c r="F80" s="48">
        <v>18053805.73</v>
      </c>
      <c r="G80" s="19">
        <f t="shared" ref="G80:G82" si="481">L80+AU80</f>
        <v>15292939.129999999</v>
      </c>
      <c r="H80" s="20">
        <f t="shared" si="358"/>
        <v>1.1098652732871128</v>
      </c>
      <c r="I80" s="20">
        <f t="shared" si="359"/>
        <v>1.1805321120113554</v>
      </c>
      <c r="J80" s="12">
        <f t="shared" ref="J80:L82" si="482">Y80++AI80+O80+AD80+AN80+T80</f>
        <v>15258516.470000001</v>
      </c>
      <c r="K80" s="17">
        <f t="shared" si="482"/>
        <v>17071171.300000001</v>
      </c>
      <c r="L80" s="12">
        <f t="shared" si="482"/>
        <v>14382715.859999999</v>
      </c>
      <c r="M80" s="20">
        <f t="shared" si="362"/>
        <v>1.1187962691893336</v>
      </c>
      <c r="N80" s="20">
        <f t="shared" si="363"/>
        <v>1.1869226553711534</v>
      </c>
      <c r="O80" s="24">
        <v>13010886.470000001</v>
      </c>
      <c r="P80" s="7">
        <v>13890999.960000001</v>
      </c>
      <c r="Q80" s="7">
        <v>12115916.77</v>
      </c>
      <c r="R80" s="20">
        <f t="shared" si="364"/>
        <v>1.0676443908744675</v>
      </c>
      <c r="S80" s="20">
        <f t="shared" si="365"/>
        <v>1.1465083677691854</v>
      </c>
      <c r="T80" s="24">
        <v>897630</v>
      </c>
      <c r="U80" s="7">
        <v>914882.41</v>
      </c>
      <c r="V80" s="7">
        <v>759723.53</v>
      </c>
      <c r="W80" s="20">
        <f t="shared" si="366"/>
        <v>1.0192199569978722</v>
      </c>
      <c r="X80" s="20">
        <f t="shared" si="367"/>
        <v>1.2042307153498326</v>
      </c>
      <c r="Y80" s="24"/>
      <c r="Z80" s="7"/>
      <c r="AA80" s="7"/>
      <c r="AB80" s="20" t="str">
        <f t="shared" si="368"/>
        <v xml:space="preserve"> </v>
      </c>
      <c r="AC80" s="20" t="str">
        <f t="shared" si="369"/>
        <v xml:space="preserve"> </v>
      </c>
      <c r="AD80" s="24">
        <v>310000</v>
      </c>
      <c r="AE80" s="7">
        <v>692028.77</v>
      </c>
      <c r="AF80" s="7">
        <v>401197.5</v>
      </c>
      <c r="AG80" s="20" t="str">
        <f t="shared" si="370"/>
        <v>СВ.200</v>
      </c>
      <c r="AH80" s="20">
        <f t="shared" si="371"/>
        <v>1.7249079817296968</v>
      </c>
      <c r="AI80" s="24">
        <v>1040000</v>
      </c>
      <c r="AJ80" s="7">
        <v>1573260.16</v>
      </c>
      <c r="AK80" s="7">
        <v>1105878.06</v>
      </c>
      <c r="AL80" s="20">
        <f t="shared" si="372"/>
        <v>1.5127501538461539</v>
      </c>
      <c r="AM80" s="20">
        <f t="shared" si="373"/>
        <v>1.4226343906307355</v>
      </c>
      <c r="AN80" s="24"/>
      <c r="AO80" s="7"/>
      <c r="AP80" s="7"/>
      <c r="AQ80" s="20" t="str">
        <f t="shared" si="478"/>
        <v xml:space="preserve"> </v>
      </c>
      <c r="AR80" s="20" t="str">
        <f t="shared" si="374"/>
        <v xml:space="preserve"> </v>
      </c>
      <c r="AS80" s="7">
        <f>AX80+BC80+BH80+BM80+BR80+BW80+CB80+CG80+DA80+DF80+DN80+CV80+DS80</f>
        <v>1008147.75</v>
      </c>
      <c r="AT80" s="7">
        <f>AY80+BD80+BI80+BN80+BS80+BX80+CC80+CH80+DB80+DG80+DO80+CW80+DK80+DT80</f>
        <v>982634.43</v>
      </c>
      <c r="AU80" s="7">
        <f t="shared" ref="AU80" si="483">AZ80+BE80+BJ80+BO80+BT80+BY80+CD80+CI80+DC80+DH80+DP80+CX80+DL80</f>
        <v>910223.27</v>
      </c>
      <c r="AV80" s="20">
        <f t="shared" si="376"/>
        <v>0.97469287611860467</v>
      </c>
      <c r="AW80" s="20">
        <f t="shared" si="377"/>
        <v>1.0795531847916831</v>
      </c>
      <c r="AX80" s="24">
        <v>56000</v>
      </c>
      <c r="AY80" s="7">
        <v>56026.31</v>
      </c>
      <c r="AZ80" s="7">
        <v>63244.26</v>
      </c>
      <c r="BA80" s="20">
        <f t="shared" si="378"/>
        <v>1.0004698214285714</v>
      </c>
      <c r="BB80" s="20">
        <f t="shared" si="379"/>
        <v>0.88587185619691011</v>
      </c>
      <c r="BC80" s="24"/>
      <c r="BD80" s="7"/>
      <c r="BE80" s="7"/>
      <c r="BF80" s="20" t="str">
        <f t="shared" si="380"/>
        <v xml:space="preserve"> </v>
      </c>
      <c r="BG80" s="20" t="str">
        <f t="shared" si="381"/>
        <v xml:space="preserve"> </v>
      </c>
      <c r="BH80" s="24"/>
      <c r="BI80" s="7"/>
      <c r="BJ80" s="7"/>
      <c r="BK80" s="20" t="str">
        <f t="shared" si="382"/>
        <v xml:space="preserve"> </v>
      </c>
      <c r="BL80" s="20" t="str">
        <f t="shared" si="383"/>
        <v xml:space="preserve"> </v>
      </c>
      <c r="BM80" s="24"/>
      <c r="BN80" s="7"/>
      <c r="BO80" s="7"/>
      <c r="BP80" s="20"/>
      <c r="BQ80" s="20" t="str">
        <f t="shared" si="385"/>
        <v xml:space="preserve"> </v>
      </c>
      <c r="BR80" s="24"/>
      <c r="BS80" s="7"/>
      <c r="BT80" s="7"/>
      <c r="BU80" s="20" t="str">
        <f t="shared" si="386"/>
        <v xml:space="preserve"> </v>
      </c>
      <c r="BV80" s="20" t="str">
        <f t="shared" si="387"/>
        <v xml:space="preserve"> </v>
      </c>
      <c r="BW80" s="24">
        <v>698147.75</v>
      </c>
      <c r="BX80" s="7">
        <v>673007.68</v>
      </c>
      <c r="BY80" s="7">
        <v>495842.42</v>
      </c>
      <c r="BZ80" s="20">
        <f t="shared" si="388"/>
        <v>0.96399033012711144</v>
      </c>
      <c r="CA80" s="20">
        <f t="shared" si="389"/>
        <v>1.3573015394689307</v>
      </c>
      <c r="CB80" s="24"/>
      <c r="CC80" s="7"/>
      <c r="CD80" s="7"/>
      <c r="CE80" s="20" t="str">
        <f t="shared" si="479"/>
        <v xml:space="preserve"> </v>
      </c>
      <c r="CF80" s="20" t="str">
        <f t="shared" si="390"/>
        <v xml:space="preserve"> </v>
      </c>
      <c r="CG80" s="19">
        <f t="shared" ref="CG80:CI80" si="484">CL80+CQ80</f>
        <v>78000</v>
      </c>
      <c r="CH80" s="19">
        <f t="shared" si="484"/>
        <v>73826.55</v>
      </c>
      <c r="CI80" s="19">
        <f t="shared" si="484"/>
        <v>204432.14</v>
      </c>
      <c r="CJ80" s="20">
        <f t="shared" si="392"/>
        <v>0.94649423076923078</v>
      </c>
      <c r="CK80" s="20">
        <f t="shared" si="416"/>
        <v>0.36112985952208881</v>
      </c>
      <c r="CL80" s="24">
        <v>78000</v>
      </c>
      <c r="CM80" s="7">
        <v>73826.55</v>
      </c>
      <c r="CN80" s="7">
        <v>204432.14</v>
      </c>
      <c r="CO80" s="20">
        <f t="shared" si="393"/>
        <v>0.94649423076923078</v>
      </c>
      <c r="CP80" s="20">
        <f t="shared" si="417"/>
        <v>0.36112985952208881</v>
      </c>
      <c r="CQ80" s="24"/>
      <c r="CR80" s="7"/>
      <c r="CS80" s="7"/>
      <c r="CT80" s="20" t="str">
        <f t="shared" si="394"/>
        <v xml:space="preserve"> </v>
      </c>
      <c r="CU80" s="20" t="str">
        <f t="shared" si="395"/>
        <v xml:space="preserve"> </v>
      </c>
      <c r="CV80" s="24"/>
      <c r="CW80" s="7"/>
      <c r="CX80" s="7"/>
      <c r="CY80" s="20" t="str">
        <f t="shared" si="418"/>
        <v xml:space="preserve"> </v>
      </c>
      <c r="CZ80" s="20" t="str">
        <f t="shared" si="419"/>
        <v xml:space="preserve"> </v>
      </c>
      <c r="DA80" s="24"/>
      <c r="DB80" s="7"/>
      <c r="DC80" s="7"/>
      <c r="DD80" s="20" t="str">
        <f t="shared" si="396"/>
        <v xml:space="preserve"> </v>
      </c>
      <c r="DE80" s="20" t="str">
        <f t="shared" si="397"/>
        <v xml:space="preserve"> </v>
      </c>
      <c r="DF80" s="24"/>
      <c r="DG80" s="7"/>
      <c r="DH80" s="7"/>
      <c r="DI80" s="20" t="str">
        <f t="shared" si="398"/>
        <v xml:space="preserve"> </v>
      </c>
      <c r="DJ80" s="20" t="str">
        <f t="shared" si="399"/>
        <v xml:space="preserve"> </v>
      </c>
      <c r="DK80" s="7"/>
      <c r="DL80" s="7"/>
      <c r="DM80" s="20" t="str">
        <f t="shared" si="480"/>
        <v xml:space="preserve"> </v>
      </c>
      <c r="DN80" s="24">
        <v>176000</v>
      </c>
      <c r="DO80" s="7">
        <v>179773.89</v>
      </c>
      <c r="DP80" s="7">
        <v>146704.45000000001</v>
      </c>
      <c r="DQ80" s="20">
        <f t="shared" si="401"/>
        <v>1.021442556818182</v>
      </c>
      <c r="DR80" s="20">
        <f t="shared" si="402"/>
        <v>1.2254153844685693</v>
      </c>
      <c r="DS80" s="44"/>
      <c r="DT80" s="44"/>
      <c r="DU80" s="7"/>
      <c r="DV80" s="20" t="str">
        <f t="shared" si="408"/>
        <v xml:space="preserve"> </v>
      </c>
      <c r="DW80" s="20" t="str">
        <f t="shared" si="355"/>
        <v xml:space="preserve"> </v>
      </c>
    </row>
    <row r="81" spans="1:127" s="14" customFormat="1" ht="17.25" customHeight="1" outlineLevel="1" x14ac:dyDescent="0.25">
      <c r="A81" s="13">
        <v>65</v>
      </c>
      <c r="B81" s="6" t="s">
        <v>42</v>
      </c>
      <c r="C81" s="19">
        <f>J81+AS81</f>
        <v>349186</v>
      </c>
      <c r="D81" s="48">
        <v>349186</v>
      </c>
      <c r="E81" s="19">
        <f>K81+AT81</f>
        <v>350077.95999999996</v>
      </c>
      <c r="F81" s="48">
        <v>350077.96</v>
      </c>
      <c r="G81" s="19">
        <f t="shared" si="481"/>
        <v>156134.44999999998</v>
      </c>
      <c r="H81" s="20">
        <f>IF(E81&lt;=0," ",IF(E81/C81*100&gt;200,"СВ.200",E81/C81))</f>
        <v>1.0025543979426437</v>
      </c>
      <c r="I81" s="20" t="str">
        <f>IF(G81=0," ",IF(E81/G81*100&gt;200,"св.200",E81/G81))</f>
        <v>св.200</v>
      </c>
      <c r="J81" s="12">
        <f t="shared" si="482"/>
        <v>328112</v>
      </c>
      <c r="K81" s="17">
        <f t="shared" si="482"/>
        <v>329003.96999999997</v>
      </c>
      <c r="L81" s="12">
        <f t="shared" si="482"/>
        <v>153134.44999999998</v>
      </c>
      <c r="M81" s="20">
        <f>IF(K81&lt;=0," ",IF(K81/J81*100&gt;200,"СВ.200",K81/J81))</f>
        <v>1.0027184924659871</v>
      </c>
      <c r="N81" s="20" t="str">
        <f>IF(L81=0," ",IF(K81/L81*100&gt;200,"св.200",K81/L81))</f>
        <v>св.200</v>
      </c>
      <c r="O81" s="24">
        <v>77136</v>
      </c>
      <c r="P81" s="24">
        <v>79910.31</v>
      </c>
      <c r="Q81" s="24">
        <v>48637.14</v>
      </c>
      <c r="R81" s="20">
        <f>IF(P81&lt;=0," ",IF(O81&lt;=0," ",IF(P81/O81*100&gt;200,"СВ.200",P81/O81)))</f>
        <v>1.0359664747977597</v>
      </c>
      <c r="S81" s="20">
        <f>IF(Q81=0," ",IF(P81/Q81*100&gt;200,"св.200",P81/Q81))</f>
        <v>1.6429894932144447</v>
      </c>
      <c r="T81" s="24"/>
      <c r="U81" s="24"/>
      <c r="V81" s="24"/>
      <c r="W81" s="20" t="str">
        <f>IF(U81&lt;=0," ",IF(T81&lt;=0," ",IF(U81/T81*100&gt;200,"СВ.200",U81/T81)))</f>
        <v xml:space="preserve"> </v>
      </c>
      <c r="X81" s="20" t="str">
        <f t="shared" ref="X81:X82" si="485">IF(U81=0," ",IF(U81/V81*100&gt;200,"св.200",U81/V81))</f>
        <v xml:space="preserve"> </v>
      </c>
      <c r="Y81" s="24">
        <v>899</v>
      </c>
      <c r="Z81" s="24">
        <v>898.27</v>
      </c>
      <c r="AA81" s="24"/>
      <c r="AB81" s="20">
        <f>IF(Z81&lt;=0," ",IF(Y81&lt;=0," ",IF(Z81/Y81*100&gt;200,"СВ.200",Z81/Y81)))</f>
        <v>0.99918798665183539</v>
      </c>
      <c r="AC81" s="20" t="str">
        <f t="shared" ref="AC81:AC82" si="486">IF(AA81=0," ",IF(Z81/AA81*100&gt;200,"св.200",Z81/AA81))</f>
        <v xml:space="preserve"> </v>
      </c>
      <c r="AD81" s="24">
        <v>149000</v>
      </c>
      <c r="AE81" s="24">
        <v>149425.54</v>
      </c>
      <c r="AF81" s="24">
        <v>18894.53</v>
      </c>
      <c r="AG81" s="20">
        <f>IF(AE81&lt;=0," ",IF(AD81&lt;=0," ",IF(AE81/AD81*100&gt;200,"СВ.200",AE81/AD81)))</f>
        <v>1.0028559731543625</v>
      </c>
      <c r="AH81" s="20" t="str">
        <f>IF(AF81=0," ",IF(AE81/AF81*100&gt;200,"св.200",AE81/AF81))</f>
        <v>св.200</v>
      </c>
      <c r="AI81" s="24">
        <v>101077</v>
      </c>
      <c r="AJ81" s="24">
        <v>98769.85</v>
      </c>
      <c r="AK81" s="24">
        <v>85602.78</v>
      </c>
      <c r="AL81" s="20">
        <f>IF(AJ81&lt;=0," ",IF(AI81&lt;=0," ",IF(AJ81/AI81*100&gt;200,"СВ.200",AJ81/AI81)))</f>
        <v>0.97717433243962526</v>
      </c>
      <c r="AM81" s="20">
        <f>IF(AK81=0," ",IF(AJ81/AK81*100&gt;200,"св.200",AJ81/AK81))</f>
        <v>1.15381591579152</v>
      </c>
      <c r="AN81" s="24"/>
      <c r="AO81" s="24"/>
      <c r="AP81" s="24"/>
      <c r="AQ81" s="20" t="str">
        <f>IF(AO81&lt;=0," ",IF(AN81&lt;=0," ",IF(AO81/AN81*100&gt;200,"СВ.200",AO81/AN81)))</f>
        <v xml:space="preserve"> </v>
      </c>
      <c r="AR81" s="20" t="str">
        <f>IF(AP81=0," ",IF(AO81/AP81*100&gt;200,"св.200",AO81/AP81))</f>
        <v xml:space="preserve"> </v>
      </c>
      <c r="AS81" s="7">
        <f t="shared" ref="AS81:AS82" si="487">AX81+BC81+BH81+BM81+BR81+BW81+CB81+CG81+DA81+DF81+DN81+CV81+DS81</f>
        <v>21074</v>
      </c>
      <c r="AT81" s="7">
        <f t="shared" ref="AT81:AT82" si="488">AY81+BD81+BI81+BN81+BS81+BX81+CC81+CH81+DB81+DG81+DO81+CW81+DK81+DT81</f>
        <v>21073.99</v>
      </c>
      <c r="AU81" s="7">
        <f>AZ81+BE81+BJ81+BO81+BT81+BY81+CD81+CI81+DC81+DH81+DP81+CX81+DL81</f>
        <v>3000</v>
      </c>
      <c r="AV81" s="20">
        <f>IF(AT81&lt;=0," ",IF(AS81&lt;=0," ",IF(AT81/AS81*100&gt;200,"СВ.200",AT81/AS81)))</f>
        <v>0.99999952548163618</v>
      </c>
      <c r="AW81" s="20" t="str">
        <f>IF(AU81=0," ",IF(AT81/AU81*100&gt;200,"св.200",AT81/AU81))</f>
        <v>св.200</v>
      </c>
      <c r="AX81" s="24"/>
      <c r="AY81" s="24"/>
      <c r="AZ81" s="24"/>
      <c r="BA81" s="20" t="str">
        <f>IF(AY81&lt;=0," ",IF(AX81&lt;=0," ",IF(AY81/AX81*100&gt;200,"СВ.200",AY81/AX81)))</f>
        <v xml:space="preserve"> </v>
      </c>
      <c r="BB81" s="20" t="str">
        <f>IF(AZ81=0," ",IF(AY81/AZ81*100&gt;200,"св.200",AY81/AZ81))</f>
        <v xml:space="preserve"> </v>
      </c>
      <c r="BC81" s="24"/>
      <c r="BD81" s="24"/>
      <c r="BE81" s="24"/>
      <c r="BF81" s="20" t="str">
        <f>IF(BD81&lt;=0," ",IF(BC81&lt;=0," ",IF(BD81/BC81*100&gt;200,"СВ.200",BD81/BC81)))</f>
        <v xml:space="preserve"> </v>
      </c>
      <c r="BG81" s="20" t="str">
        <f>IF(BE81=0," ",IF(BD81/BE81*100&gt;200,"св.200",BD81/BE81))</f>
        <v xml:space="preserve"> </v>
      </c>
      <c r="BH81" s="24"/>
      <c r="BI81" s="24"/>
      <c r="BJ81" s="24"/>
      <c r="BK81" s="20" t="str">
        <f>IF(BI81&lt;=0," ",IF(BH81&lt;=0," ",IF(BI81/BH81*100&gt;200,"СВ.200",BI81/BH81)))</f>
        <v xml:space="preserve"> </v>
      </c>
      <c r="BL81" s="20" t="str">
        <f>IF(BJ81=0," ",IF(BI81/BJ81*100&gt;200,"св.200",BI81/BJ81))</f>
        <v xml:space="preserve"> </v>
      </c>
      <c r="BM81" s="24"/>
      <c r="BN81" s="24"/>
      <c r="BO81" s="24"/>
      <c r="BP81" s="20"/>
      <c r="BQ81" s="20" t="str">
        <f>IF(BO81=0," ",IF(BN81/BO81*100&gt;200,"св.200",BN81/BO81))</f>
        <v xml:space="preserve"> </v>
      </c>
      <c r="BR81" s="24"/>
      <c r="BS81" s="24"/>
      <c r="BT81" s="24"/>
      <c r="BU81" s="20" t="str">
        <f>IF(BS81&lt;=0," ",IF(BR81&lt;=0," ",IF(BS81/BR81*100&gt;200,"СВ.200",BS81/BR81)))</f>
        <v xml:space="preserve"> </v>
      </c>
      <c r="BV81" s="20" t="str">
        <f>IF(BT81=0," ",IF(BS81/BT81*100&gt;200,"св.200",BS81/BT81))</f>
        <v xml:space="preserve"> </v>
      </c>
      <c r="BW81" s="24"/>
      <c r="BX81" s="24"/>
      <c r="BY81" s="24">
        <v>3000</v>
      </c>
      <c r="BZ81" s="20" t="str">
        <f>IF(BX81&lt;=0," ",IF(BW81&lt;=0," ",IF(BX81/BW81*100&gt;200,"СВ.200",BX81/BW81)))</f>
        <v xml:space="preserve"> </v>
      </c>
      <c r="CA81" s="20">
        <f>IF(BY81=0," ",IF(BX81/BY81*100&gt;200,"св.200",BX81/BY81))</f>
        <v>0</v>
      </c>
      <c r="CB81" s="24"/>
      <c r="CC81" s="24"/>
      <c r="CD81" s="24"/>
      <c r="CE81" s="20" t="str">
        <f>IF(CC81&lt;=0," ",IF(CB81&lt;=0," ",IF(CC81/CB81*100&gt;200,"СВ.200",CC81/CB81)))</f>
        <v xml:space="preserve"> </v>
      </c>
      <c r="CF81" s="20" t="str">
        <f>IF(CD81=0," ",IF(CC81/CD81*100&gt;200,"св.200",CC81/CD81))</f>
        <v xml:space="preserve"> </v>
      </c>
      <c r="CG81" s="19">
        <f t="shared" ref="CG81:CG82" si="489">CL81+CQ81</f>
        <v>0</v>
      </c>
      <c r="CH81" s="19">
        <f t="shared" ref="CH81:CH82" si="490">CM81+CR81</f>
        <v>0</v>
      </c>
      <c r="CI81" s="19">
        <f t="shared" ref="CI81:CI82" si="491">CN81+CS81</f>
        <v>0</v>
      </c>
      <c r="CJ81" s="20" t="str">
        <f>IF(CH81&lt;=0," ",IF(CG81&lt;=0," ",IF(CH81/CG81*100&gt;200,"СВ.200",CH81/CG81)))</f>
        <v xml:space="preserve"> </v>
      </c>
      <c r="CK81" s="20" t="str">
        <f>IF(CI81=0," ",IF(CH81/CI81*100&gt;200,"св.200",CH81/CI81))</f>
        <v xml:space="preserve"> </v>
      </c>
      <c r="CL81" s="24"/>
      <c r="CM81" s="24"/>
      <c r="CN81" s="24"/>
      <c r="CO81" s="20" t="str">
        <f>IF(CM81&lt;=0," ",IF(CL81&lt;=0," ",IF(CM81/CL81*100&gt;200,"СВ.200",CM81/CL81)))</f>
        <v xml:space="preserve"> </v>
      </c>
      <c r="CP81" s="20" t="str">
        <f>IF(CN81=0," ",IF(CM81/CN81*100&gt;200,"св.200",CM81/CN81))</f>
        <v xml:space="preserve"> </v>
      </c>
      <c r="CQ81" s="24"/>
      <c r="CR81" s="24"/>
      <c r="CS81" s="24"/>
      <c r="CT81" s="20" t="str">
        <f>IF(CR81&lt;=0," ",IF(CQ81&lt;=0," ",IF(CR81/CQ81*100&gt;200,"СВ.200",CR81/CQ81)))</f>
        <v xml:space="preserve"> </v>
      </c>
      <c r="CU81" s="20" t="str">
        <f>IF(CS81=0," ",IF(CR81/CS81*100&gt;200,"св.200",CR81/CS81))</f>
        <v xml:space="preserve"> </v>
      </c>
      <c r="CV81" s="24"/>
      <c r="CW81" s="24"/>
      <c r="CX81" s="24"/>
      <c r="CY81" s="20" t="str">
        <f t="shared" si="418"/>
        <v xml:space="preserve"> </v>
      </c>
      <c r="CZ81" s="20" t="str">
        <f t="shared" si="419"/>
        <v xml:space="preserve"> </v>
      </c>
      <c r="DA81" s="24"/>
      <c r="DB81" s="24"/>
      <c r="DC81" s="24"/>
      <c r="DD81" s="20" t="str">
        <f>IF(DB81&lt;=0," ",IF(DA81&lt;=0," ",IF(DB81/DA81*100&gt;200,"СВ.200",DB81/DA81)))</f>
        <v xml:space="preserve"> </v>
      </c>
      <c r="DE81" s="20" t="str">
        <f>IF(DC81=0," ",IF(DB81/DC81*100&gt;200,"св.200",DB81/DC81))</f>
        <v xml:space="preserve"> </v>
      </c>
      <c r="DF81" s="24"/>
      <c r="DG81" s="24"/>
      <c r="DH81" s="24"/>
      <c r="DI81" s="20" t="str">
        <f>IF(DG81&lt;=0," ",IF(DF81&lt;=0," ",IF(DG81/DF81*100&gt;200,"СВ.200",DG81/DF81)))</f>
        <v xml:space="preserve"> </v>
      </c>
      <c r="DJ81" s="20" t="str">
        <f>IF(DH81=0," ",IF(DG81/DH81*100&gt;200,"св.200",DG81/DH81))</f>
        <v xml:space="preserve"> </v>
      </c>
      <c r="DK81" s="24"/>
      <c r="DL81" s="24"/>
      <c r="DM81" s="20" t="str">
        <f t="shared" si="480"/>
        <v xml:space="preserve"> </v>
      </c>
      <c r="DN81" s="24">
        <v>21074</v>
      </c>
      <c r="DO81" s="24">
        <v>21073.99</v>
      </c>
      <c r="DP81" s="24"/>
      <c r="DQ81" s="20">
        <f>IF(DO81&lt;=0," ",IF(DN81&lt;=0," ",IF(DO81/DN81*100&gt;200,"СВ.200",DO81/DN81)))</f>
        <v>0.99999952548163618</v>
      </c>
      <c r="DR81" s="20" t="str">
        <f>IF(DP81=0," ",IF(DO81/DP81*100&gt;200,"св.200",DO81/DP81))</f>
        <v xml:space="preserve"> </v>
      </c>
      <c r="DS81" s="44"/>
      <c r="DT81" s="44"/>
      <c r="DU81" s="24"/>
      <c r="DV81" s="20" t="str">
        <f>IF(DT81&lt;=0," ",IF(DS81&lt;=0," ",IF(DT81/DS81*100&gt;200,"СВ.200",DT81/DS81)))</f>
        <v xml:space="preserve"> </v>
      </c>
      <c r="DW81" s="20" t="str">
        <f>IF(DU81=0," ",IF(DT81/DU81*100&gt;200,"св.200",DT81/DU81))</f>
        <v xml:space="preserve"> </v>
      </c>
    </row>
    <row r="82" spans="1:127" s="14" customFormat="1" ht="15.75" customHeight="1" outlineLevel="1" x14ac:dyDescent="0.25">
      <c r="A82" s="13">
        <v>66</v>
      </c>
      <c r="B82" s="55" t="s">
        <v>49</v>
      </c>
      <c r="C82" s="56">
        <f>J82+AS82</f>
        <v>1484141.7899999998</v>
      </c>
      <c r="D82" s="57">
        <v>1484141.79</v>
      </c>
      <c r="E82" s="19">
        <f>K82+AT82</f>
        <v>1508690.6</v>
      </c>
      <c r="F82" s="48">
        <v>1508690.6</v>
      </c>
      <c r="G82" s="19">
        <f t="shared" si="481"/>
        <v>993376.5</v>
      </c>
      <c r="H82" s="20">
        <f t="shared" ref="H82" si="492">IF(E82&lt;=0," ",IF(E82/C82*100&gt;200,"СВ.200",E82/C82))</f>
        <v>1.0165407443988221</v>
      </c>
      <c r="I82" s="20">
        <f t="shared" ref="I82" si="493">IF(G82=0," ",IF(E82/G82*100&gt;200,"св.200",E82/G82))</f>
        <v>1.5187500408958738</v>
      </c>
      <c r="J82" s="12">
        <f t="shared" si="482"/>
        <v>1441880.2599999998</v>
      </c>
      <c r="K82" s="17">
        <f t="shared" si="482"/>
        <v>1466429.07</v>
      </c>
      <c r="L82" s="12">
        <f t="shared" si="482"/>
        <v>753342.76</v>
      </c>
      <c r="M82" s="20">
        <f t="shared" ref="M82" si="494">IF(K82&lt;=0," ",IF(K82/J82*100&gt;200,"СВ.200",K82/J82))</f>
        <v>1.0170255538417596</v>
      </c>
      <c r="N82" s="20">
        <f t="shared" ref="N82" si="495">IF(L82=0," ",IF(K82/L82*100&gt;200,"св.200",K82/L82))</f>
        <v>1.9465629031863265</v>
      </c>
      <c r="O82" s="24">
        <v>120183.41</v>
      </c>
      <c r="P82" s="24">
        <v>131205.75</v>
      </c>
      <c r="Q82" s="24">
        <v>120283.7</v>
      </c>
      <c r="R82" s="20">
        <f t="shared" ref="R82" si="496">IF(P82&lt;=0," ",IF(O82&lt;=0," ",IF(P82/O82*100&gt;200,"СВ.200",P82/O82)))</f>
        <v>1.0917126581780296</v>
      </c>
      <c r="S82" s="20">
        <f t="shared" ref="S82" si="497">IF(Q82=0," ",IF(P82/Q82*100&gt;200,"св.200",P82/Q82))</f>
        <v>1.0908024112992867</v>
      </c>
      <c r="T82" s="24"/>
      <c r="U82" s="24"/>
      <c r="V82" s="24"/>
      <c r="W82" s="20" t="str">
        <f t="shared" ref="W82" si="498">IF(U82&lt;=0," ",IF(T82&lt;=0," ",IF(U82/T82*100&gt;200,"СВ.200",U82/T82)))</f>
        <v xml:space="preserve"> </v>
      </c>
      <c r="X82" s="20" t="str">
        <f t="shared" si="485"/>
        <v xml:space="preserve"> </v>
      </c>
      <c r="Y82" s="24">
        <v>150</v>
      </c>
      <c r="Z82" s="24">
        <v>150</v>
      </c>
      <c r="AA82" s="24">
        <v>-83.61</v>
      </c>
      <c r="AB82" s="20">
        <f t="shared" ref="AB82" si="499">IF(Z82&lt;=0," ",IF(Y82&lt;=0," ",IF(Z82/Y82*100&gt;200,"СВ.200",Z82/Y82)))</f>
        <v>1</v>
      </c>
      <c r="AC82" s="20">
        <f t="shared" si="486"/>
        <v>-1.7940437746681019</v>
      </c>
      <c r="AD82" s="24">
        <v>45839.64</v>
      </c>
      <c r="AE82" s="24">
        <v>46563.61</v>
      </c>
      <c r="AF82" s="24">
        <v>57190.75</v>
      </c>
      <c r="AG82" s="20">
        <f t="shared" ref="AG82" si="500">IF(AE82&lt;=0," ",IF(AD82&lt;=0," ",IF(AE82/AD82*100&gt;200,"СВ.200",AE82/AD82)))</f>
        <v>1.0157935359003691</v>
      </c>
      <c r="AH82" s="20">
        <f t="shared" ref="AH82" si="501">IF(AF82=0," ",IF(AE82/AF82*100&gt;200,"св.200",AE82/AF82))</f>
        <v>0.81418078972561125</v>
      </c>
      <c r="AI82" s="24">
        <v>1275707.21</v>
      </c>
      <c r="AJ82" s="24">
        <v>1288509.71</v>
      </c>
      <c r="AK82" s="24">
        <v>575951.92000000004</v>
      </c>
      <c r="AL82" s="20">
        <f t="shared" ref="AL82" si="502">IF(AJ82&lt;=0," ",IF(AI82&lt;=0," ",IF(AJ82/AI82*100&gt;200,"СВ.200",AJ82/AI82)))</f>
        <v>1.0100356099735455</v>
      </c>
      <c r="AM82" s="20" t="str">
        <f t="shared" ref="AM82" si="503">IF(AK82=0," ",IF(AJ82/AK82*100&gt;200,"св.200",AJ82/AK82))</f>
        <v>св.200</v>
      </c>
      <c r="AN82" s="24"/>
      <c r="AO82" s="24"/>
      <c r="AP82" s="24"/>
      <c r="AQ82" s="20" t="str">
        <f t="shared" ref="AQ82" si="504">IF(AO82&lt;=0," ",IF(AN82&lt;=0," ",IF(AO82/AN82*100&gt;200,"СВ.200",AO82/AN82)))</f>
        <v xml:space="preserve"> </v>
      </c>
      <c r="AR82" s="20" t="str">
        <f t="shared" ref="AR82" si="505">IF(AP82=0," ",IF(AO82/AP82*100&gt;200,"св.200",AO82/AP82))</f>
        <v xml:space="preserve"> </v>
      </c>
      <c r="AS82" s="7">
        <f t="shared" si="487"/>
        <v>42261.53</v>
      </c>
      <c r="AT82" s="7">
        <f t="shared" si="488"/>
        <v>42261.53</v>
      </c>
      <c r="AU82" s="7">
        <f t="shared" ref="AU82" si="506">AZ82+BE82+BJ82+BO82+BT82+BY82+CD82+CI82+DC82+DH82+DP82+CX82+DL82</f>
        <v>240033.74</v>
      </c>
      <c r="AV82" s="20">
        <f t="shared" ref="AV82" si="507">IF(AT82&lt;=0," ",IF(AS82&lt;=0," ",IF(AT82/AS82*100&gt;200,"СВ.200",AT82/AS82)))</f>
        <v>1</v>
      </c>
      <c r="AW82" s="20">
        <f t="shared" ref="AW82" si="508">IF(AU82=0," ",IF(AT82/AU82*100&gt;200,"св.200",AT82/AU82))</f>
        <v>0.17606495653486048</v>
      </c>
      <c r="AX82" s="24"/>
      <c r="AY82" s="24"/>
      <c r="AZ82" s="24"/>
      <c r="BA82" s="20" t="str">
        <f t="shared" ref="BA82" si="509">IF(AY82&lt;=0," ",IF(AX82&lt;=0," ",IF(AY82/AX82*100&gt;200,"СВ.200",AY82/AX82)))</f>
        <v xml:space="preserve"> </v>
      </c>
      <c r="BB82" s="20" t="str">
        <f t="shared" ref="BB82" si="510">IF(AZ82=0," ",IF(AY82/AZ82*100&gt;200,"св.200",AY82/AZ82))</f>
        <v xml:space="preserve"> </v>
      </c>
      <c r="BC82" s="24">
        <v>1872.51</v>
      </c>
      <c r="BD82" s="24">
        <v>1872.51</v>
      </c>
      <c r="BE82" s="24">
        <v>3563</v>
      </c>
      <c r="BF82" s="20">
        <f t="shared" ref="BF82" si="511">IF(BD82&lt;=0," ",IF(BC82&lt;=0," ",IF(BD82/BC82*100&gt;200,"СВ.200",BD82/BC82)))</f>
        <v>1</v>
      </c>
      <c r="BG82" s="20">
        <f t="shared" ref="BG82" si="512">IF(BE82=0," ",IF(BD82/BE82*100&gt;200,"св.200",BD82/BE82))</f>
        <v>0.52554308167274766</v>
      </c>
      <c r="BH82" s="24"/>
      <c r="BI82" s="24"/>
      <c r="BJ82" s="24"/>
      <c r="BK82" s="20" t="str">
        <f t="shared" ref="BK82" si="513">IF(BI82&lt;=0," ",IF(BH82&lt;=0," ",IF(BI82/BH82*100&gt;200,"СВ.200",BI82/BH82)))</f>
        <v xml:space="preserve"> </v>
      </c>
      <c r="BL82" s="20" t="str">
        <f t="shared" ref="BL82" si="514">IF(BJ82=0," ",IF(BI82/BJ82*100&gt;200,"св.200",BI82/BJ82))</f>
        <v xml:space="preserve"> </v>
      </c>
      <c r="BM82" s="24"/>
      <c r="BN82" s="24"/>
      <c r="BO82" s="24"/>
      <c r="BP82" s="20"/>
      <c r="BQ82" s="20" t="str">
        <f t="shared" ref="BQ82" si="515">IF(BO82=0," ",IF(BN82/BO82*100&gt;200,"св.200",BN82/BO82))</f>
        <v xml:space="preserve"> </v>
      </c>
      <c r="BR82" s="24"/>
      <c r="BS82" s="24"/>
      <c r="BT82" s="24"/>
      <c r="BU82" s="20" t="str">
        <f t="shared" ref="BU82" si="516">IF(BS82&lt;=0," ",IF(BR82&lt;=0," ",IF(BS82/BR82*100&gt;200,"СВ.200",BS82/BR82)))</f>
        <v xml:space="preserve"> </v>
      </c>
      <c r="BV82" s="20" t="str">
        <f t="shared" ref="BV82" si="517">IF(BT82=0," ",IF(BS82/BT82*100&gt;200,"св.200",BS82/BT82))</f>
        <v xml:space="preserve"> </v>
      </c>
      <c r="BW82" s="24"/>
      <c r="BX82" s="24"/>
      <c r="BY82" s="24">
        <v>10500</v>
      </c>
      <c r="BZ82" s="20" t="str">
        <f t="shared" ref="BZ82" si="518">IF(BX82&lt;=0," ",IF(BW82&lt;=0," ",IF(BX82/BW82*100&gt;200,"СВ.200",BX82/BW82)))</f>
        <v xml:space="preserve"> </v>
      </c>
      <c r="CA82" s="20">
        <f t="shared" ref="CA82" si="519">IF(BY82=0," ",IF(BX82/BY82*100&gt;200,"св.200",BX82/BY82))</f>
        <v>0</v>
      </c>
      <c r="CB82" s="24"/>
      <c r="CC82" s="24"/>
      <c r="CD82" s="24"/>
      <c r="CE82" s="20" t="str">
        <f t="shared" ref="CE82" si="520">IF(CC82&lt;=0," ",IF(CB82&lt;=0," ",IF(CC82/CB82*100&gt;200,"СВ.200",CC82/CB82)))</f>
        <v xml:space="preserve"> </v>
      </c>
      <c r="CF82" s="20" t="str">
        <f t="shared" ref="CF82" si="521">IF(CD82=0," ",IF(CC82/CD82*100&gt;200,"св.200",CC82/CD82))</f>
        <v xml:space="preserve"> </v>
      </c>
      <c r="CG82" s="19">
        <f t="shared" si="489"/>
        <v>0</v>
      </c>
      <c r="CH82" s="19">
        <f t="shared" si="490"/>
        <v>0</v>
      </c>
      <c r="CI82" s="19">
        <f t="shared" si="491"/>
        <v>12064.5</v>
      </c>
      <c r="CJ82" s="20" t="str">
        <f t="shared" ref="CJ82" si="522">IF(CH82&lt;=0," ",IF(CG82&lt;=0," ",IF(CH82/CG82*100&gt;200,"СВ.200",CH82/CG82)))</f>
        <v xml:space="preserve"> </v>
      </c>
      <c r="CK82" s="20">
        <f t="shared" ref="CK82" si="523">IF(CI82=0," ",IF(CH82/CI82*100&gt;200,"св.200",CH82/CI82))</f>
        <v>0</v>
      </c>
      <c r="CL82" s="24"/>
      <c r="CM82" s="24"/>
      <c r="CN82" s="24"/>
      <c r="CO82" s="20" t="str">
        <f t="shared" ref="CO82" si="524">IF(CM82&lt;=0," ",IF(CL82&lt;=0," ",IF(CM82/CL82*100&gt;200,"СВ.200",CM82/CL82)))</f>
        <v xml:space="preserve"> </v>
      </c>
      <c r="CP82" s="20" t="str">
        <f t="shared" ref="CP82" si="525">IF(CN82=0," ",IF(CM82/CN82*100&gt;200,"св.200",CM82/CN82))</f>
        <v xml:space="preserve"> </v>
      </c>
      <c r="CQ82" s="24"/>
      <c r="CR82" s="24"/>
      <c r="CS82" s="24">
        <v>12064.5</v>
      </c>
      <c r="CT82" s="20" t="str">
        <f t="shared" ref="CT82" si="526">IF(CR82&lt;=0," ",IF(CQ82&lt;=0," ",IF(CR82/CQ82*100&gt;200,"СВ.200",CR82/CQ82)))</f>
        <v xml:space="preserve"> </v>
      </c>
      <c r="CU82" s="20">
        <f t="shared" ref="CU82" si="527">IF(CS82=0," ",IF(CR82/CS82*100&gt;200,"св.200",CR82/CS82))</f>
        <v>0</v>
      </c>
      <c r="CV82" s="24"/>
      <c r="CW82" s="24"/>
      <c r="CX82" s="24"/>
      <c r="CY82" s="20" t="str">
        <f t="shared" si="418"/>
        <v xml:space="preserve"> </v>
      </c>
      <c r="CZ82" s="20" t="str">
        <f t="shared" si="419"/>
        <v xml:space="preserve"> </v>
      </c>
      <c r="DA82" s="24"/>
      <c r="DB82" s="24"/>
      <c r="DC82" s="24"/>
      <c r="DD82" s="20" t="str">
        <f t="shared" ref="DD82" si="528">IF(DB82&lt;=0," ",IF(DA82&lt;=0," ",IF(DB82/DA82*100&gt;200,"СВ.200",DB82/DA82)))</f>
        <v xml:space="preserve"> </v>
      </c>
      <c r="DE82" s="20" t="str">
        <f t="shared" ref="DE82" si="529">IF(DC82=0," ",IF(DB82/DC82*100&gt;200,"св.200",DB82/DC82))</f>
        <v xml:space="preserve"> </v>
      </c>
      <c r="DF82" s="24"/>
      <c r="DG82" s="24"/>
      <c r="DH82" s="24">
        <v>140000</v>
      </c>
      <c r="DI82" s="20" t="str">
        <f t="shared" ref="DI82" si="530">IF(DG82&lt;=0," ",IF(DF82&lt;=0," ",IF(DG82/DF82*100&gt;200,"СВ.200",DG82/DF82)))</f>
        <v xml:space="preserve"> </v>
      </c>
      <c r="DJ82" s="20">
        <f t="shared" ref="DJ82" si="531">IF(DH82=0," ",IF(DG82/DH82*100&gt;200,"св.200",DG82/DH82))</f>
        <v>0</v>
      </c>
      <c r="DK82" s="24"/>
      <c r="DL82" s="24"/>
      <c r="DM82" s="20" t="str">
        <f t="shared" si="400"/>
        <v xml:space="preserve"> </v>
      </c>
      <c r="DN82" s="24">
        <v>4389.0200000000004</v>
      </c>
      <c r="DO82" s="24">
        <v>4389.0200000000004</v>
      </c>
      <c r="DP82" s="24">
        <v>73906.240000000005</v>
      </c>
      <c r="DQ82" s="20">
        <f t="shared" ref="DQ82" si="532">IF(DO82&lt;=0," ",IF(DN82&lt;=0," ",IF(DO82/DN82*100&gt;200,"СВ.200",DO82/DN82)))</f>
        <v>1</v>
      </c>
      <c r="DR82" s="20">
        <f t="shared" ref="DR82" si="533">IF(DP82=0," ",IF(DO82/DP82*100&gt;200,"св.200",DO82/DP82))</f>
        <v>5.938632516009474E-2</v>
      </c>
      <c r="DS82" s="44">
        <v>36000</v>
      </c>
      <c r="DT82" s="44">
        <v>36000</v>
      </c>
      <c r="DU82" s="24"/>
      <c r="DV82" s="20">
        <f t="shared" ref="DV82:DV142" si="534">IF(DT82&lt;=0," ",IF(DS82&lt;=0," ",IF(DT82/DS82*100&gt;200,"СВ.200",DT82/DS82)))</f>
        <v>1</v>
      </c>
      <c r="DW82" s="20" t="str">
        <f t="shared" ref="DW82:DW86" si="535">IF(DU82=0," ",IF(DT82/DU82*100&gt;200,"св.200",DT82/DU82))</f>
        <v xml:space="preserve"> </v>
      </c>
    </row>
    <row r="83" spans="1:127" s="83" customFormat="1" ht="15.75" x14ac:dyDescent="0.2">
      <c r="A83" s="76"/>
      <c r="B83" s="77" t="s">
        <v>147</v>
      </c>
      <c r="C83" s="84">
        <f>SUM(C84:C88)</f>
        <v>144221275.88999999</v>
      </c>
      <c r="D83" s="85"/>
      <c r="E83" s="84">
        <f t="shared" ref="E83" si="536">SUM(E84:E88)</f>
        <v>144283764.79000002</v>
      </c>
      <c r="F83" s="85"/>
      <c r="G83" s="84">
        <f t="shared" ref="G83" si="537">SUM(G84:G88)</f>
        <v>130807380.01000002</v>
      </c>
      <c r="H83" s="80">
        <f>IF(E83&lt;=0," ",IF(E83/C83*100&gt;200,"СВ.200",E83/C83))</f>
        <v>1.0004332848923601</v>
      </c>
      <c r="I83" s="80">
        <f t="shared" si="359"/>
        <v>1.1030246518122278</v>
      </c>
      <c r="J83" s="89">
        <f t="shared" ref="J83" si="538">SUM(J84:J88)</f>
        <v>133028322.84999999</v>
      </c>
      <c r="K83" s="88">
        <f>SUM(K84:K88)</f>
        <v>133067369.00999999</v>
      </c>
      <c r="L83" s="78">
        <f t="shared" ref="L83" si="539">SUM(L84:L88)</f>
        <v>119296032.28000002</v>
      </c>
      <c r="M83" s="80">
        <f t="shared" si="362"/>
        <v>1.0002935176446901</v>
      </c>
      <c r="N83" s="80">
        <f t="shared" si="363"/>
        <v>1.1154383466641811</v>
      </c>
      <c r="O83" s="78">
        <f>SUM(O84:O88)</f>
        <v>110761854.76000001</v>
      </c>
      <c r="P83" s="78">
        <f>SUM(P84:P88)</f>
        <v>111343742.32999998</v>
      </c>
      <c r="Q83" s="78">
        <f>SUM(Q84:Q88)</f>
        <v>100718321.58</v>
      </c>
      <c r="R83" s="80">
        <f t="shared" si="364"/>
        <v>1.0052535014988764</v>
      </c>
      <c r="S83" s="80">
        <f t="shared" si="365"/>
        <v>1.1054964040634878</v>
      </c>
      <c r="T83" s="78">
        <f>SUM(T84:T88)</f>
        <v>2970231.58</v>
      </c>
      <c r="U83" s="78">
        <f>SUM(U84:U88)</f>
        <v>3005297.46</v>
      </c>
      <c r="V83" s="78">
        <f>SUM(V84:V88)</f>
        <v>2461590.04</v>
      </c>
      <c r="W83" s="80">
        <f t="shared" si="366"/>
        <v>1.0118057730703947</v>
      </c>
      <c r="X83" s="80">
        <f t="shared" si="367"/>
        <v>1.2208765111838038</v>
      </c>
      <c r="Y83" s="78">
        <f>SUM(Y84:Y88)</f>
        <v>35244.239999999998</v>
      </c>
      <c r="Z83" s="78">
        <f>SUM(Z84:Z88)</f>
        <v>30313.02</v>
      </c>
      <c r="AA83" s="78">
        <f>SUM(AA84:AA88)</f>
        <v>12038.47</v>
      </c>
      <c r="AB83" s="80">
        <f t="shared" si="368"/>
        <v>0.86008437123342718</v>
      </c>
      <c r="AC83" s="80" t="str">
        <f t="shared" si="369"/>
        <v>св.200</v>
      </c>
      <c r="AD83" s="78">
        <f>SUM(AD84:AD88)</f>
        <v>4993870.68</v>
      </c>
      <c r="AE83" s="78">
        <f>SUM(AE84:AE88)</f>
        <v>4606734.1800000006</v>
      </c>
      <c r="AF83" s="78">
        <f>SUM(AF84:AF88)</f>
        <v>4608565.8600000003</v>
      </c>
      <c r="AG83" s="80">
        <f t="shared" si="370"/>
        <v>0.92247766816420662</v>
      </c>
      <c r="AH83" s="80">
        <f t="shared" si="371"/>
        <v>0.99960254880679955</v>
      </c>
      <c r="AI83" s="78">
        <f>SUM(AI84:AI88)</f>
        <v>14257121.59</v>
      </c>
      <c r="AJ83" s="78">
        <f>SUM(AJ84:AJ88)</f>
        <v>14078272.309999999</v>
      </c>
      <c r="AK83" s="78">
        <f>SUM(AK84:AK88)</f>
        <v>11490916.33</v>
      </c>
      <c r="AL83" s="80">
        <f t="shared" si="372"/>
        <v>0.98745544261013762</v>
      </c>
      <c r="AM83" s="80">
        <f t="shared" si="373"/>
        <v>1.225165331092442</v>
      </c>
      <c r="AN83" s="78">
        <f>SUM(AN84:AN88)</f>
        <v>10000</v>
      </c>
      <c r="AO83" s="78">
        <f>SUM(AO84:AO88)</f>
        <v>3010</v>
      </c>
      <c r="AP83" s="78">
        <f>SUM(AP84:AP88)</f>
        <v>4600</v>
      </c>
      <c r="AQ83" s="80">
        <f t="shared" si="478"/>
        <v>0.30099999999999999</v>
      </c>
      <c r="AR83" s="80">
        <f t="shared" si="374"/>
        <v>0.65434782608695652</v>
      </c>
      <c r="AS83" s="78">
        <f>SUM(AS84:AS88)</f>
        <v>11192953.040000001</v>
      </c>
      <c r="AT83" s="78">
        <f t="shared" ref="AT83:AU83" si="540">SUM(AT84:AT88)</f>
        <v>11216395.780000001</v>
      </c>
      <c r="AU83" s="78">
        <f t="shared" si="540"/>
        <v>11511347.730000002</v>
      </c>
      <c r="AV83" s="80">
        <f t="shared" si="376"/>
        <v>1.0020944195795536</v>
      </c>
      <c r="AW83" s="80">
        <f t="shared" si="377"/>
        <v>0.97437728779304267</v>
      </c>
      <c r="AX83" s="78">
        <f>SUM(AX84:AX88)</f>
        <v>1933236.42</v>
      </c>
      <c r="AY83" s="78">
        <f>SUM(AY84:AY88)</f>
        <v>1941352.4</v>
      </c>
      <c r="AZ83" s="78">
        <f>SUM(AZ84:AZ88)</f>
        <v>2311696.8600000003</v>
      </c>
      <c r="BA83" s="80">
        <f t="shared" si="378"/>
        <v>1.0041981311318353</v>
      </c>
      <c r="BB83" s="80">
        <f t="shared" si="379"/>
        <v>0.83979540466218383</v>
      </c>
      <c r="BC83" s="78">
        <f>SUM(BC84:BC88)</f>
        <v>660766.92999999993</v>
      </c>
      <c r="BD83" s="78">
        <f>SUM(BD84:BD88)</f>
        <v>546885.72</v>
      </c>
      <c r="BE83" s="78">
        <f>SUM(BE84:BE88)</f>
        <v>536648.66</v>
      </c>
      <c r="BF83" s="80">
        <f t="shared" si="380"/>
        <v>0.82765298196748438</v>
      </c>
      <c r="BG83" s="80">
        <f t="shared" si="381"/>
        <v>1.0190759071307471</v>
      </c>
      <c r="BH83" s="78">
        <f>SUM(BH84:BH88)</f>
        <v>630469.86</v>
      </c>
      <c r="BI83" s="78">
        <f>SUM(BI84:BI88)</f>
        <v>649053.6100000001</v>
      </c>
      <c r="BJ83" s="78">
        <f>SUM(BJ84:BJ88)</f>
        <v>636088.21</v>
      </c>
      <c r="BK83" s="80">
        <f t="shared" si="382"/>
        <v>1.0294760323673524</v>
      </c>
      <c r="BL83" s="80">
        <f t="shared" si="383"/>
        <v>1.020383022034004</v>
      </c>
      <c r="BM83" s="78">
        <f>SUM(BM84:BM88)</f>
        <v>45775.23</v>
      </c>
      <c r="BN83" s="78">
        <f>SUM(BN84:BN88)</f>
        <v>45775.23</v>
      </c>
      <c r="BO83" s="78">
        <f>SUM(BO84:BO88)</f>
        <v>27749.97</v>
      </c>
      <c r="BP83" s="80">
        <f t="shared" ref="BP83:BP107" si="541">IF(BN83&lt;=0," ",IF(BM83&lt;=0," ",IF(BN83/BM83*100&gt;200,"СВ.200",BN83/BM83)))</f>
        <v>1</v>
      </c>
      <c r="BQ83" s="80">
        <f t="shared" si="385"/>
        <v>1.6495596211455363</v>
      </c>
      <c r="BR83" s="78">
        <f>SUM(BR84:BR88)</f>
        <v>1127676</v>
      </c>
      <c r="BS83" s="78">
        <f>SUM(BS84:BS88)</f>
        <v>1223684.1399999999</v>
      </c>
      <c r="BT83" s="78">
        <f>SUM(BT84:BT88)</f>
        <v>1296322.53</v>
      </c>
      <c r="BU83" s="80">
        <f t="shared" si="386"/>
        <v>1.0851380538381592</v>
      </c>
      <c r="BV83" s="80">
        <f t="shared" si="387"/>
        <v>0.94396580455945622</v>
      </c>
      <c r="BW83" s="78">
        <f>SUM(BW84:BW88)</f>
        <v>2253075.9900000002</v>
      </c>
      <c r="BX83" s="78">
        <f>SUM(BX84:BX88)</f>
        <v>2233314.92</v>
      </c>
      <c r="BY83" s="78">
        <f>SUM(BY84:BY88)</f>
        <v>2961633.12</v>
      </c>
      <c r="BZ83" s="80">
        <f t="shared" si="388"/>
        <v>0.99122929271462334</v>
      </c>
      <c r="CA83" s="80">
        <f t="shared" si="389"/>
        <v>0.75408223419651654</v>
      </c>
      <c r="CB83" s="78">
        <f>SUM(CB84:CB88)</f>
        <v>3020100</v>
      </c>
      <c r="CC83" s="78">
        <f>SUM(CC84:CC88)</f>
        <v>3020099.46</v>
      </c>
      <c r="CD83" s="78">
        <f>SUM(CD84:CD88)</f>
        <v>2003398</v>
      </c>
      <c r="CE83" s="80">
        <f t="shared" si="479"/>
        <v>0.99999982119797359</v>
      </c>
      <c r="CF83" s="80">
        <f t="shared" si="390"/>
        <v>1.5074885070265618</v>
      </c>
      <c r="CG83" s="84">
        <f>SUM(CG84:CG88)</f>
        <v>908882.42</v>
      </c>
      <c r="CH83" s="84">
        <f t="shared" ref="CH83:CI83" si="542">SUM(CH84:CH88)</f>
        <v>943667.69000000006</v>
      </c>
      <c r="CI83" s="84">
        <f t="shared" si="542"/>
        <v>1104473.32</v>
      </c>
      <c r="CJ83" s="80">
        <f t="shared" si="392"/>
        <v>1.0382725743556576</v>
      </c>
      <c r="CK83" s="80">
        <f t="shared" si="416"/>
        <v>0.85440514760465192</v>
      </c>
      <c r="CL83" s="78">
        <f>SUM(CL84:CL88)</f>
        <v>907422.42</v>
      </c>
      <c r="CM83" s="78">
        <f>SUM(CM84:CM88)</f>
        <v>942080.4</v>
      </c>
      <c r="CN83" s="78">
        <f>SUM(CN84:CN88)</f>
        <v>753392.76</v>
      </c>
      <c r="CO83" s="80">
        <f t="shared" si="393"/>
        <v>1.0381938766732257</v>
      </c>
      <c r="CP83" s="80">
        <f t="shared" si="417"/>
        <v>1.250450561802585</v>
      </c>
      <c r="CQ83" s="78">
        <f>SUM(CQ84:CQ88)</f>
        <v>1460</v>
      </c>
      <c r="CR83" s="78">
        <f>SUM(CR84:CR88)</f>
        <v>1587.29</v>
      </c>
      <c r="CS83" s="78">
        <f>SUM(CS84:CS88)</f>
        <v>351080.56</v>
      </c>
      <c r="CT83" s="80">
        <f t="shared" si="394"/>
        <v>1.0871849315068494</v>
      </c>
      <c r="CU83" s="80">
        <f t="shared" si="395"/>
        <v>4.5211560560345469E-3</v>
      </c>
      <c r="CV83" s="78">
        <f>SUM(CV84:CV88)</f>
        <v>0</v>
      </c>
      <c r="CW83" s="78">
        <f>SUM(CW84:CW88)</f>
        <v>0</v>
      </c>
      <c r="CX83" s="78">
        <f>SUM(CX84:CX88)</f>
        <v>0</v>
      </c>
      <c r="CY83" s="82" t="str">
        <f t="shared" si="418"/>
        <v xml:space="preserve"> </v>
      </c>
      <c r="CZ83" s="82" t="str">
        <f t="shared" si="419"/>
        <v xml:space="preserve"> </v>
      </c>
      <c r="DA83" s="78">
        <f>SUM(DA84:DA88)</f>
        <v>0</v>
      </c>
      <c r="DB83" s="78">
        <f>SUM(DB84:DB88)</f>
        <v>0</v>
      </c>
      <c r="DC83" s="78">
        <f>SUM(DC84:DC88)</f>
        <v>0</v>
      </c>
      <c r="DD83" s="80" t="str">
        <f t="shared" si="396"/>
        <v xml:space="preserve"> </v>
      </c>
      <c r="DE83" s="80" t="str">
        <f t="shared" si="397"/>
        <v xml:space="preserve"> </v>
      </c>
      <c r="DF83" s="78">
        <f>SUM(DF84:DF88)</f>
        <v>364889.86000000004</v>
      </c>
      <c r="DG83" s="78">
        <f>SUM(DG84:DG88)</f>
        <v>364882.24000000005</v>
      </c>
      <c r="DH83" s="78">
        <f>SUM(DH84:DH88)</f>
        <v>18012.02</v>
      </c>
      <c r="DI83" s="80">
        <f t="shared" si="398"/>
        <v>0.99997911698615027</v>
      </c>
      <c r="DJ83" s="80" t="str">
        <f t="shared" si="399"/>
        <v>св.200</v>
      </c>
      <c r="DK83" s="78">
        <f>SUM(DK84:DK88)</f>
        <v>0</v>
      </c>
      <c r="DL83" s="78">
        <f>SUM(DL84:DL88)</f>
        <v>-2495.4699999999998</v>
      </c>
      <c r="DM83" s="80">
        <f t="shared" si="400"/>
        <v>0</v>
      </c>
      <c r="DN83" s="78">
        <f>SUM(DN84:DN88)</f>
        <v>237433.33</v>
      </c>
      <c r="DO83" s="78">
        <f>SUM(DO84:DO88)</f>
        <v>237033.56999999998</v>
      </c>
      <c r="DP83" s="78">
        <f>SUM(DP84:DP88)</f>
        <v>617820.51</v>
      </c>
      <c r="DQ83" s="80">
        <f t="shared" si="401"/>
        <v>0.99831632736650744</v>
      </c>
      <c r="DR83" s="80">
        <f t="shared" si="402"/>
        <v>0.38366089529789155</v>
      </c>
      <c r="DS83" s="78">
        <f>SUM(DS84:DS88)</f>
        <v>0</v>
      </c>
      <c r="DT83" s="78">
        <f>SUM(DT84:DT88)</f>
        <v>0</v>
      </c>
      <c r="DU83" s="78">
        <f>SUM(DU84:DU88)</f>
        <v>0</v>
      </c>
      <c r="DV83" s="80" t="str">
        <f t="shared" si="534"/>
        <v xml:space="preserve"> </v>
      </c>
      <c r="DW83" s="80" t="str">
        <f t="shared" si="535"/>
        <v xml:space="preserve"> </v>
      </c>
    </row>
    <row r="84" spans="1:127" s="14" customFormat="1" ht="14.25" customHeight="1" outlineLevel="1" x14ac:dyDescent="0.25">
      <c r="A84" s="13">
        <v>67</v>
      </c>
      <c r="B84" s="6" t="s">
        <v>37</v>
      </c>
      <c r="C84" s="19">
        <f>J84+AS84</f>
        <v>44564950.560000002</v>
      </c>
      <c r="D84" s="48">
        <v>44564950.560000002</v>
      </c>
      <c r="E84" s="19">
        <f>K84+AT84</f>
        <v>44564959.380000003</v>
      </c>
      <c r="F84" s="48">
        <v>44564959.380000003</v>
      </c>
      <c r="G84" s="19">
        <f t="shared" ref="G84:G88" si="543">L84+AU84</f>
        <v>41486578.200000003</v>
      </c>
      <c r="H84" s="20">
        <f t="shared" si="358"/>
        <v>1.0000001979133801</v>
      </c>
      <c r="I84" s="20">
        <f t="shared" si="359"/>
        <v>1.0742018578914758</v>
      </c>
      <c r="J84" s="12">
        <f t="shared" ref="J84:L85" si="544">Y84++AI84+O84+AD84+AN84+T84</f>
        <v>43119013.75</v>
      </c>
      <c r="K84" s="17">
        <f t="shared" si="544"/>
        <v>43119023.280000001</v>
      </c>
      <c r="L84" s="12">
        <f t="shared" si="544"/>
        <v>37631909.609999999</v>
      </c>
      <c r="M84" s="20">
        <f t="shared" si="362"/>
        <v>1.0000002210161869</v>
      </c>
      <c r="N84" s="20">
        <f t="shared" si="363"/>
        <v>1.1458101309996211</v>
      </c>
      <c r="O84" s="24">
        <v>33167669.760000002</v>
      </c>
      <c r="P84" s="24">
        <v>33167669.760000002</v>
      </c>
      <c r="Q84" s="24">
        <v>28931483.66</v>
      </c>
      <c r="R84" s="20">
        <f t="shared" si="364"/>
        <v>1</v>
      </c>
      <c r="S84" s="20">
        <f t="shared" si="365"/>
        <v>1.14642132252128</v>
      </c>
      <c r="T84" s="24">
        <v>1146851.58</v>
      </c>
      <c r="U84" s="24">
        <v>1146861.1100000001</v>
      </c>
      <c r="V84" s="24">
        <v>937850.79</v>
      </c>
      <c r="W84" s="20">
        <f t="shared" si="366"/>
        <v>1.0000083097064749</v>
      </c>
      <c r="X84" s="20">
        <f t="shared" si="367"/>
        <v>1.2228609521137153</v>
      </c>
      <c r="Y84" s="24">
        <v>4664.1400000000003</v>
      </c>
      <c r="Z84" s="24">
        <v>4664.1400000000003</v>
      </c>
      <c r="AA84" s="24"/>
      <c r="AB84" s="20">
        <f t="shared" si="368"/>
        <v>1</v>
      </c>
      <c r="AC84" s="20" t="str">
        <f t="shared" si="369"/>
        <v xml:space="preserve"> </v>
      </c>
      <c r="AD84" s="24">
        <v>851343.68</v>
      </c>
      <c r="AE84" s="24">
        <v>851343.68</v>
      </c>
      <c r="AF84" s="24">
        <v>769841.69</v>
      </c>
      <c r="AG84" s="20">
        <f t="shared" si="370"/>
        <v>1</v>
      </c>
      <c r="AH84" s="20">
        <f t="shared" si="371"/>
        <v>1.1058685065497038</v>
      </c>
      <c r="AI84" s="24">
        <v>7948484.5899999999</v>
      </c>
      <c r="AJ84" s="24">
        <v>7948484.5899999999</v>
      </c>
      <c r="AK84" s="24">
        <v>6992733.4699999997</v>
      </c>
      <c r="AL84" s="20">
        <f t="shared" si="372"/>
        <v>1</v>
      </c>
      <c r="AM84" s="20">
        <f t="shared" si="373"/>
        <v>1.1366777561450516</v>
      </c>
      <c r="AN84" s="24"/>
      <c r="AO84" s="24"/>
      <c r="AP84" s="24"/>
      <c r="AQ84" s="20" t="str">
        <f t="shared" ref="AQ84:AQ117" si="545">IF(AO84&lt;=0," ",IF(AN84&lt;=0," ",IF(AO84/AN84*100&gt;200,"СВ.200",AO84/AN84)))</f>
        <v xml:space="preserve"> </v>
      </c>
      <c r="AR84" s="20" t="str">
        <f t="shared" si="374"/>
        <v xml:space="preserve"> </v>
      </c>
      <c r="AS84" s="7">
        <f>AX84+BC84+BH84+BM84+BR84+BW84+CB84+CG84+DA84+DF84+DN84+CV84</f>
        <v>1445936.81</v>
      </c>
      <c r="AT84" s="7">
        <f t="shared" ref="AT84" si="546">AY84+BD84+BI84+BN84+BS84+BX84+CC84+CH84+DB84+DG84+DO84+CW84+DK84</f>
        <v>1445936.1</v>
      </c>
      <c r="AU84" s="7">
        <f t="shared" ref="AU84" si="547">AZ84+BE84+BJ84+BO84+BT84+BY84+CD84+CI84+DC84+DH84+DP84+CX84+DL84</f>
        <v>3854668.5900000003</v>
      </c>
      <c r="AV84" s="20">
        <f t="shared" si="376"/>
        <v>0.99999950896886014</v>
      </c>
      <c r="AW84" s="20">
        <f t="shared" si="377"/>
        <v>0.37511294842600201</v>
      </c>
      <c r="AX84" s="24">
        <v>744236.42</v>
      </c>
      <c r="AY84" s="24">
        <v>744236.42</v>
      </c>
      <c r="AZ84" s="24">
        <v>847310.54</v>
      </c>
      <c r="BA84" s="20">
        <f t="shared" si="378"/>
        <v>1</v>
      </c>
      <c r="BB84" s="20">
        <f>IF(AY84&lt;=0," ",IF(AY84/AZ84*100&gt;200,"св.200",AY84/AZ84))</f>
        <v>0.87835142473266059</v>
      </c>
      <c r="BC84" s="24">
        <v>239000</v>
      </c>
      <c r="BD84" s="24">
        <v>239000</v>
      </c>
      <c r="BE84" s="24">
        <v>239000</v>
      </c>
      <c r="BF84" s="20">
        <f t="shared" si="380"/>
        <v>1</v>
      </c>
      <c r="BG84" s="20">
        <f t="shared" si="381"/>
        <v>1</v>
      </c>
      <c r="BH84" s="24">
        <v>89467.74</v>
      </c>
      <c r="BI84" s="24">
        <v>89467.74</v>
      </c>
      <c r="BJ84" s="24">
        <v>110290.87</v>
      </c>
      <c r="BK84" s="20">
        <f t="shared" si="382"/>
        <v>1</v>
      </c>
      <c r="BL84" s="20">
        <f t="shared" si="383"/>
        <v>0.81119806199733491</v>
      </c>
      <c r="BM84" s="24"/>
      <c r="BN84" s="24"/>
      <c r="BO84" s="24"/>
      <c r="BP84" s="20" t="str">
        <f t="shared" si="541"/>
        <v xml:space="preserve"> </v>
      </c>
      <c r="BQ84" s="20" t="str">
        <f t="shared" si="385"/>
        <v xml:space="preserve"> </v>
      </c>
      <c r="BR84" s="24"/>
      <c r="BS84" s="24"/>
      <c r="BT84" s="24"/>
      <c r="BU84" s="20" t="str">
        <f t="shared" si="386"/>
        <v xml:space="preserve"> </v>
      </c>
      <c r="BV84" s="20" t="str">
        <f t="shared" si="387"/>
        <v xml:space="preserve"> </v>
      </c>
      <c r="BW84" s="24">
        <v>72550</v>
      </c>
      <c r="BX84" s="24">
        <v>72550</v>
      </c>
      <c r="BY84" s="24">
        <v>43650</v>
      </c>
      <c r="BZ84" s="20">
        <f t="shared" si="388"/>
        <v>1</v>
      </c>
      <c r="CA84" s="20">
        <f t="shared" si="389"/>
        <v>1.6620847651775488</v>
      </c>
      <c r="CB84" s="24"/>
      <c r="CC84" s="24"/>
      <c r="CD84" s="24">
        <v>2000000</v>
      </c>
      <c r="CE84" s="20" t="str">
        <f t="shared" si="479"/>
        <v xml:space="preserve"> </v>
      </c>
      <c r="CF84" s="20">
        <f t="shared" si="390"/>
        <v>0</v>
      </c>
      <c r="CG84" s="19">
        <f t="shared" ref="CG84:CI85" si="548">CL84+CQ84</f>
        <v>63731.42</v>
      </c>
      <c r="CH84" s="19">
        <f t="shared" si="548"/>
        <v>63731.42</v>
      </c>
      <c r="CI84" s="19">
        <f t="shared" si="548"/>
        <v>45219.47</v>
      </c>
      <c r="CJ84" s="20">
        <f t="shared" si="392"/>
        <v>1</v>
      </c>
      <c r="CK84" s="20">
        <f t="shared" si="416"/>
        <v>1.4093800745563803</v>
      </c>
      <c r="CL84" s="24">
        <v>63731.42</v>
      </c>
      <c r="CM84" s="24">
        <v>63731.42</v>
      </c>
      <c r="CN84" s="24">
        <v>45219.47</v>
      </c>
      <c r="CO84" s="20">
        <f t="shared" si="393"/>
        <v>1</v>
      </c>
      <c r="CP84" s="20">
        <f t="shared" si="417"/>
        <v>1.4093800745563803</v>
      </c>
      <c r="CQ84" s="24"/>
      <c r="CR84" s="24"/>
      <c r="CS84" s="24"/>
      <c r="CT84" s="20" t="str">
        <f t="shared" si="394"/>
        <v xml:space="preserve"> </v>
      </c>
      <c r="CU84" s="20" t="str">
        <f t="shared" si="395"/>
        <v xml:space="preserve"> </v>
      </c>
      <c r="CV84" s="24"/>
      <c r="CW84" s="24"/>
      <c r="CX84" s="24"/>
      <c r="CY84" s="20" t="str">
        <f t="shared" si="418"/>
        <v xml:space="preserve"> </v>
      </c>
      <c r="CZ84" s="20" t="str">
        <f t="shared" si="419"/>
        <v xml:space="preserve"> </v>
      </c>
      <c r="DA84" s="24"/>
      <c r="DB84" s="24"/>
      <c r="DC84" s="24"/>
      <c r="DD84" s="20" t="str">
        <f t="shared" si="396"/>
        <v xml:space="preserve"> </v>
      </c>
      <c r="DE84" s="20" t="str">
        <f t="shared" si="397"/>
        <v xml:space="preserve"> </v>
      </c>
      <c r="DF84" s="24">
        <v>4815.8999999999996</v>
      </c>
      <c r="DG84" s="24">
        <v>4815.1899999999996</v>
      </c>
      <c r="DH84" s="24"/>
      <c r="DI84" s="20" t="str">
        <f>IF(DG84&lt;=0," ",IF(DH84&lt;=0," ",IF(DG84/DH84*100&gt;200,"СВ.200",DG84/DH84)))</f>
        <v xml:space="preserve"> </v>
      </c>
      <c r="DJ84" s="20" t="str">
        <f t="shared" si="399"/>
        <v xml:space="preserve"> </v>
      </c>
      <c r="DK84" s="24"/>
      <c r="DL84" s="24"/>
      <c r="DM84" s="20" t="str">
        <f t="shared" si="400"/>
        <v xml:space="preserve"> </v>
      </c>
      <c r="DN84" s="24">
        <v>232135.33</v>
      </c>
      <c r="DO84" s="24">
        <v>232135.33</v>
      </c>
      <c r="DP84" s="24">
        <v>569197.71</v>
      </c>
      <c r="DQ84" s="20">
        <f t="shared" si="401"/>
        <v>1</v>
      </c>
      <c r="DR84" s="20">
        <f t="shared" si="402"/>
        <v>0.4078289949550219</v>
      </c>
      <c r="DS84" s="44"/>
      <c r="DT84" s="44"/>
      <c r="DU84" s="24"/>
      <c r="DV84" s="20" t="str">
        <f t="shared" si="534"/>
        <v xml:space="preserve"> </v>
      </c>
      <c r="DW84" s="20" t="str">
        <f t="shared" si="535"/>
        <v xml:space="preserve"> </v>
      </c>
    </row>
    <row r="85" spans="1:127" s="14" customFormat="1" ht="15.75" customHeight="1" outlineLevel="1" x14ac:dyDescent="0.25">
      <c r="A85" s="13">
        <f>A84+1</f>
        <v>68</v>
      </c>
      <c r="B85" s="6" t="s">
        <v>74</v>
      </c>
      <c r="C85" s="19">
        <f>J85+AS85</f>
        <v>93246050</v>
      </c>
      <c r="D85" s="48">
        <v>93246050</v>
      </c>
      <c r="E85" s="19">
        <f>K85+AT85</f>
        <v>93500334.109999999</v>
      </c>
      <c r="F85" s="48">
        <v>93500334.109999999</v>
      </c>
      <c r="G85" s="19">
        <f t="shared" si="543"/>
        <v>85852639.350000009</v>
      </c>
      <c r="H85" s="20">
        <f t="shared" si="358"/>
        <v>1.0027270228604859</v>
      </c>
      <c r="I85" s="20">
        <f t="shared" si="359"/>
        <v>1.0890793203086306</v>
      </c>
      <c r="J85" s="12">
        <f t="shared" si="544"/>
        <v>86524380</v>
      </c>
      <c r="K85" s="17">
        <f t="shared" si="544"/>
        <v>86699172.179999992</v>
      </c>
      <c r="L85" s="12">
        <f t="shared" si="544"/>
        <v>79576008.88000001</v>
      </c>
      <c r="M85" s="20">
        <f t="shared" si="362"/>
        <v>1.0020201494653875</v>
      </c>
      <c r="N85" s="20">
        <f t="shared" si="363"/>
        <v>1.0895139552769184</v>
      </c>
      <c r="O85" s="24">
        <v>77251000</v>
      </c>
      <c r="P85" s="24">
        <v>77856883.189999998</v>
      </c>
      <c r="Q85" s="24">
        <v>71461638.670000002</v>
      </c>
      <c r="R85" s="20">
        <f t="shared" si="364"/>
        <v>1.0078430465625041</v>
      </c>
      <c r="S85" s="20">
        <f t="shared" si="365"/>
        <v>1.0894919937329222</v>
      </c>
      <c r="T85" s="24">
        <v>1823380</v>
      </c>
      <c r="U85" s="24">
        <v>1858436.35</v>
      </c>
      <c r="V85" s="24">
        <v>1523739.25</v>
      </c>
      <c r="W85" s="20">
        <f t="shared" si="366"/>
        <v>1.0192260252936853</v>
      </c>
      <c r="X85" s="20">
        <f t="shared" si="367"/>
        <v>1.2196551017505128</v>
      </c>
      <c r="Y85" s="24"/>
      <c r="Z85" s="24">
        <v>71.5</v>
      </c>
      <c r="AA85" s="24">
        <v>373.5</v>
      </c>
      <c r="AB85" s="20" t="str">
        <f t="shared" si="368"/>
        <v xml:space="preserve"> </v>
      </c>
      <c r="AC85" s="20">
        <f t="shared" si="369"/>
        <v>0.19143239625167335</v>
      </c>
      <c r="AD85" s="24">
        <v>3500000</v>
      </c>
      <c r="AE85" s="24">
        <v>3098339.37</v>
      </c>
      <c r="AF85" s="24">
        <v>3433973.43</v>
      </c>
      <c r="AG85" s="20">
        <f t="shared" si="370"/>
        <v>0.88523982000000001</v>
      </c>
      <c r="AH85" s="20">
        <f>IF(AF85&lt;=0," ",IF(AE85/AF85*100&gt;200,"св.200",AE85/AF85))</f>
        <v>0.90226072890727049</v>
      </c>
      <c r="AI85" s="24">
        <v>3950000</v>
      </c>
      <c r="AJ85" s="24">
        <v>3885441.77</v>
      </c>
      <c r="AK85" s="24">
        <v>3156284.03</v>
      </c>
      <c r="AL85" s="20">
        <f t="shared" si="372"/>
        <v>0.98365614430379744</v>
      </c>
      <c r="AM85" s="20">
        <f>IF(AJ85&lt;=0," ",IF(AJ85/AK85*100&gt;200,"св.200",AJ85/AK85))</f>
        <v>1.2310177832759874</v>
      </c>
      <c r="AN85" s="24"/>
      <c r="AO85" s="24"/>
      <c r="AP85" s="24"/>
      <c r="AQ85" s="20" t="str">
        <f t="shared" si="545"/>
        <v xml:space="preserve"> </v>
      </c>
      <c r="AR85" s="20" t="str">
        <f t="shared" si="374"/>
        <v xml:space="preserve"> </v>
      </c>
      <c r="AS85" s="7">
        <f>AX85+BC85+BH85+BM85+BR85+BW85+CB85+CG85+DA85+DF85+DN85+CV85+10647</f>
        <v>6721670</v>
      </c>
      <c r="AT85" s="7">
        <f>AY85+BD85+BI85+BN85+BS85+BX85+CC85+CH85+DB85+DG85+DO85+CW85+DK85+10646.8</f>
        <v>6801161.9300000006</v>
      </c>
      <c r="AU85" s="7">
        <f t="shared" ref="AU85:AU88" si="549">AZ85+BE85+BJ85+BO85+BT85+BY85+CD85+CI85+DC85+DH85+DP85+CX85+DL85</f>
        <v>6276630.4700000007</v>
      </c>
      <c r="AV85" s="20">
        <f t="shared" si="376"/>
        <v>1.0118262172942143</v>
      </c>
      <c r="AW85" s="20">
        <f t="shared" si="377"/>
        <v>1.0835689567048863</v>
      </c>
      <c r="AX85" s="24">
        <v>1189000</v>
      </c>
      <c r="AY85" s="24">
        <v>1197115.98</v>
      </c>
      <c r="AZ85" s="24">
        <v>1464386.32</v>
      </c>
      <c r="BA85" s="20">
        <f t="shared" si="378"/>
        <v>1.0068258873002522</v>
      </c>
      <c r="BB85" s="20">
        <f t="shared" si="379"/>
        <v>0.81748645398435571</v>
      </c>
      <c r="BC85" s="24">
        <v>108240</v>
      </c>
      <c r="BD85" s="24"/>
      <c r="BE85" s="24"/>
      <c r="BF85" s="20" t="str">
        <f t="shared" si="380"/>
        <v xml:space="preserve"> </v>
      </c>
      <c r="BG85" s="20" t="str">
        <f t="shared" si="381"/>
        <v xml:space="preserve"> </v>
      </c>
      <c r="BH85" s="24">
        <v>431361</v>
      </c>
      <c r="BI85" s="24">
        <v>458488.21</v>
      </c>
      <c r="BJ85" s="24">
        <v>451520.01</v>
      </c>
      <c r="BK85" s="20">
        <f t="shared" si="382"/>
        <v>1.0628874886695832</v>
      </c>
      <c r="BL85" s="20">
        <f t="shared" si="383"/>
        <v>1.0154327601117834</v>
      </c>
      <c r="BM85" s="24"/>
      <c r="BN85" s="24"/>
      <c r="BO85" s="24"/>
      <c r="BP85" s="20" t="str">
        <f t="shared" si="541"/>
        <v xml:space="preserve"> </v>
      </c>
      <c r="BQ85" s="20" t="str">
        <f t="shared" si="385"/>
        <v xml:space="preserve"> </v>
      </c>
      <c r="BR85" s="24">
        <v>1127676</v>
      </c>
      <c r="BS85" s="24">
        <v>1223684.1399999999</v>
      </c>
      <c r="BT85" s="41">
        <v>1296322.53</v>
      </c>
      <c r="BU85" s="20">
        <f t="shared" si="386"/>
        <v>1.0851380538381592</v>
      </c>
      <c r="BV85" s="20">
        <f t="shared" si="387"/>
        <v>0.94396580455945622</v>
      </c>
      <c r="BW85" s="24">
        <v>1624400</v>
      </c>
      <c r="BX85" s="24">
        <v>1646102.48</v>
      </c>
      <c r="BY85" s="24">
        <v>2341680.1800000002</v>
      </c>
      <c r="BZ85" s="20">
        <f t="shared" si="388"/>
        <v>1.0133603053435114</v>
      </c>
      <c r="CA85" s="20">
        <f t="shared" si="389"/>
        <v>0.70295785652505283</v>
      </c>
      <c r="CB85" s="24">
        <v>1031033</v>
      </c>
      <c r="CC85" s="24">
        <v>1031032.96</v>
      </c>
      <c r="CD85" s="24">
        <v>3398</v>
      </c>
      <c r="CE85" s="20">
        <f t="shared" si="479"/>
        <v>0.99999996120395751</v>
      </c>
      <c r="CF85" s="20" t="str">
        <f t="shared" si="390"/>
        <v>св.200</v>
      </c>
      <c r="CG85" s="19">
        <f t="shared" si="548"/>
        <v>845151</v>
      </c>
      <c r="CH85" s="19">
        <f t="shared" si="548"/>
        <v>879936.27</v>
      </c>
      <c r="CI85" s="19">
        <f t="shared" si="548"/>
        <v>708173.29</v>
      </c>
      <c r="CJ85" s="20">
        <f t="shared" si="392"/>
        <v>1.0411586450231971</v>
      </c>
      <c r="CK85" s="20">
        <f t="shared" si="416"/>
        <v>1.2425437141239823</v>
      </c>
      <c r="CL85" s="24">
        <v>843691</v>
      </c>
      <c r="CM85" s="24">
        <v>878348.98</v>
      </c>
      <c r="CN85" s="24">
        <v>708173.29</v>
      </c>
      <c r="CO85" s="20">
        <f t="shared" si="393"/>
        <v>1.041078996931341</v>
      </c>
      <c r="CP85" s="20">
        <f t="shared" si="417"/>
        <v>1.2403023276972223</v>
      </c>
      <c r="CQ85" s="24">
        <v>1460</v>
      </c>
      <c r="CR85" s="24">
        <v>1587.29</v>
      </c>
      <c r="CS85" s="24"/>
      <c r="CT85" s="20">
        <f t="shared" si="394"/>
        <v>1.0871849315068494</v>
      </c>
      <c r="CU85" s="20" t="str">
        <f t="shared" si="395"/>
        <v xml:space="preserve"> </v>
      </c>
      <c r="CV85" s="24"/>
      <c r="CW85" s="24"/>
      <c r="CX85" s="24"/>
      <c r="CY85" s="20" t="str">
        <f t="shared" si="418"/>
        <v xml:space="preserve"> </v>
      </c>
      <c r="CZ85" s="20" t="str">
        <f t="shared" si="419"/>
        <v xml:space="preserve"> </v>
      </c>
      <c r="DA85" s="24"/>
      <c r="DB85" s="24"/>
      <c r="DC85" s="24"/>
      <c r="DD85" s="20" t="str">
        <f t="shared" si="396"/>
        <v xml:space="preserve"> </v>
      </c>
      <c r="DE85" s="20" t="str">
        <f t="shared" si="397"/>
        <v xml:space="preserve"> </v>
      </c>
      <c r="DF85" s="24">
        <v>354162</v>
      </c>
      <c r="DG85" s="24">
        <v>354155.09</v>
      </c>
      <c r="DH85" s="24">
        <v>11150.14</v>
      </c>
      <c r="DI85" s="20">
        <f t="shared" si="398"/>
        <v>0.99998048915468074</v>
      </c>
      <c r="DJ85" s="20" t="str">
        <f t="shared" si="399"/>
        <v>св.200</v>
      </c>
      <c r="DK85" s="24"/>
      <c r="DL85" s="24"/>
      <c r="DM85" s="20" t="str">
        <f t="shared" si="400"/>
        <v xml:space="preserve"> </v>
      </c>
      <c r="DN85" s="24"/>
      <c r="DO85" s="24"/>
      <c r="DP85" s="24"/>
      <c r="DQ85" s="20" t="str">
        <f t="shared" si="401"/>
        <v xml:space="preserve"> </v>
      </c>
      <c r="DR85" s="20" t="str">
        <f t="shared" si="402"/>
        <v xml:space="preserve"> </v>
      </c>
      <c r="DS85" s="44"/>
      <c r="DT85" s="44"/>
      <c r="DU85" s="24"/>
      <c r="DV85" s="20" t="str">
        <f t="shared" si="534"/>
        <v xml:space="preserve"> </v>
      </c>
      <c r="DW85" s="20" t="str">
        <f t="shared" si="535"/>
        <v xml:space="preserve"> </v>
      </c>
    </row>
    <row r="86" spans="1:127" s="14" customFormat="1" ht="15.75" customHeight="1" outlineLevel="1" x14ac:dyDescent="0.25">
      <c r="A86" s="13">
        <f t="shared" ref="A86:A88" si="550">A85+1</f>
        <v>69</v>
      </c>
      <c r="B86" s="6" t="s">
        <v>94</v>
      </c>
      <c r="C86" s="19">
        <f>J86+AS86</f>
        <v>4035492.07</v>
      </c>
      <c r="D86" s="48">
        <v>4035492.07</v>
      </c>
      <c r="E86" s="19">
        <f>K86+AT86</f>
        <v>3968853.49</v>
      </c>
      <c r="F86" s="48">
        <v>3968853.49</v>
      </c>
      <c r="G86" s="19">
        <f t="shared" si="543"/>
        <v>1613013.18</v>
      </c>
      <c r="H86" s="20">
        <f t="shared" si="358"/>
        <v>0.98348687623613651</v>
      </c>
      <c r="I86" s="20" t="str">
        <f t="shared" si="359"/>
        <v>св.200</v>
      </c>
      <c r="J86" s="12">
        <f t="shared" ref="J86:L88" si="551">Y86++AI86+O86+AD86+AN86+T86</f>
        <v>1740080.1</v>
      </c>
      <c r="K86" s="17">
        <f t="shared" si="551"/>
        <v>1688350.6</v>
      </c>
      <c r="L86" s="12">
        <f t="shared" si="551"/>
        <v>1272132.21</v>
      </c>
      <c r="M86" s="20">
        <f t="shared" si="362"/>
        <v>0.97027177082250404</v>
      </c>
      <c r="N86" s="20">
        <f t="shared" si="363"/>
        <v>1.3271817085741426</v>
      </c>
      <c r="O86" s="24">
        <v>235500</v>
      </c>
      <c r="P86" s="24">
        <v>224453.82</v>
      </c>
      <c r="Q86" s="24">
        <v>228484.02</v>
      </c>
      <c r="R86" s="20">
        <f t="shared" si="364"/>
        <v>0.95309477707006374</v>
      </c>
      <c r="S86" s="20">
        <f t="shared" si="365"/>
        <v>0.98236112967550215</v>
      </c>
      <c r="T86" s="24"/>
      <c r="U86" s="24"/>
      <c r="V86" s="24"/>
      <c r="W86" s="20" t="str">
        <f t="shared" si="366"/>
        <v xml:space="preserve"> </v>
      </c>
      <c r="X86" s="20" t="str">
        <f t="shared" ref="X86:X88" si="552">IF(U86=0," ",IF(U86/V86*100&gt;200,"св.200",U86/V86))</f>
        <v xml:space="preserve"> </v>
      </c>
      <c r="Y86" s="24">
        <v>25580.1</v>
      </c>
      <c r="Z86" s="24">
        <v>25577.38</v>
      </c>
      <c r="AA86" s="24">
        <v>11197.5</v>
      </c>
      <c r="AB86" s="20">
        <f t="shared" si="368"/>
        <v>0.99989366734297369</v>
      </c>
      <c r="AC86" s="20" t="str">
        <f t="shared" si="369"/>
        <v>св.200</v>
      </c>
      <c r="AD86" s="24">
        <v>499000</v>
      </c>
      <c r="AE86" s="24">
        <v>517402.81</v>
      </c>
      <c r="AF86" s="24">
        <v>245152.85</v>
      </c>
      <c r="AG86" s="20">
        <f t="shared" si="370"/>
        <v>1.036879378757515</v>
      </c>
      <c r="AH86" s="20" t="str">
        <f t="shared" ref="AH86:AH87" si="553">IF(AE86&lt;=0," ",IF(AE86/AF86*100&gt;200,"св.200",AE86/AF86))</f>
        <v>св.200</v>
      </c>
      <c r="AI86" s="24">
        <v>980000</v>
      </c>
      <c r="AJ86" s="24">
        <v>920916.59</v>
      </c>
      <c r="AK86" s="24">
        <v>787297.84</v>
      </c>
      <c r="AL86" s="20">
        <f t="shared" si="372"/>
        <v>0.93971080612244895</v>
      </c>
      <c r="AM86" s="20">
        <f t="shared" si="373"/>
        <v>1.16971817171504</v>
      </c>
      <c r="AN86" s="24"/>
      <c r="AO86" s="24"/>
      <c r="AP86" s="24"/>
      <c r="AQ86" s="20" t="str">
        <f t="shared" si="545"/>
        <v xml:space="preserve"> </v>
      </c>
      <c r="AR86" s="20" t="str">
        <f t="shared" si="374"/>
        <v xml:space="preserve"> </v>
      </c>
      <c r="AS86" s="7">
        <f t="shared" ref="AS86:AS88" si="554">AX86+BC86+BH86+BM86+BR86+BW86+CB86+CG86+DA86+DF86+DN86+CV86</f>
        <v>2295411.9699999997</v>
      </c>
      <c r="AT86" s="7">
        <f t="shared" ref="AT86:AT88" si="555">AY86+BD86+BI86+BN86+BS86+BX86+CC86+CH86+DB86+DG86+DO86+CW86+DK86</f>
        <v>2280502.89</v>
      </c>
      <c r="AU86" s="7">
        <f t="shared" si="549"/>
        <v>340880.97</v>
      </c>
      <c r="AV86" s="20">
        <f t="shared" si="376"/>
        <v>0.99350483477700102</v>
      </c>
      <c r="AW86" s="20" t="str">
        <f t="shared" si="377"/>
        <v>св.200</v>
      </c>
      <c r="AX86" s="24"/>
      <c r="AY86" s="24"/>
      <c r="AZ86" s="24"/>
      <c r="BA86" s="20" t="str">
        <f t="shared" si="378"/>
        <v xml:space="preserve"> </v>
      </c>
      <c r="BB86" s="20" t="str">
        <f t="shared" si="379"/>
        <v xml:space="preserve"> </v>
      </c>
      <c r="BC86" s="24">
        <v>12243.93</v>
      </c>
      <c r="BD86" s="24">
        <v>14198.4</v>
      </c>
      <c r="BE86" s="24">
        <v>18402.82</v>
      </c>
      <c r="BF86" s="20">
        <f t="shared" si="380"/>
        <v>1.1596276685672002</v>
      </c>
      <c r="BG86" s="20">
        <f t="shared" si="381"/>
        <v>0.77153392795234643</v>
      </c>
      <c r="BH86" s="24">
        <v>31276.12</v>
      </c>
      <c r="BI86" s="24">
        <v>31276.12</v>
      </c>
      <c r="BJ86" s="24"/>
      <c r="BK86" s="20">
        <f t="shared" si="382"/>
        <v>1</v>
      </c>
      <c r="BL86" s="20" t="str">
        <f t="shared" si="383"/>
        <v xml:space="preserve"> </v>
      </c>
      <c r="BM86" s="24">
        <v>45775.23</v>
      </c>
      <c r="BN86" s="24">
        <v>45775.23</v>
      </c>
      <c r="BO86" s="24">
        <v>27749.97</v>
      </c>
      <c r="BP86" s="20">
        <f t="shared" si="541"/>
        <v>1</v>
      </c>
      <c r="BQ86" s="20">
        <f t="shared" si="385"/>
        <v>1.6495596211455363</v>
      </c>
      <c r="BR86" s="24"/>
      <c r="BS86" s="24"/>
      <c r="BT86" s="24"/>
      <c r="BU86" s="20" t="str">
        <f t="shared" si="386"/>
        <v xml:space="preserve"> </v>
      </c>
      <c r="BV86" s="20" t="str">
        <f t="shared" si="387"/>
        <v xml:space="preserve"> </v>
      </c>
      <c r="BW86" s="24">
        <v>253304.73</v>
      </c>
      <c r="BX86" s="24">
        <v>236841.18</v>
      </c>
      <c r="BY86" s="24">
        <v>283066.3</v>
      </c>
      <c r="BZ86" s="20">
        <f t="shared" si="388"/>
        <v>0.93500496417891599</v>
      </c>
      <c r="CA86" s="20">
        <f t="shared" si="389"/>
        <v>0.83669861089080544</v>
      </c>
      <c r="CB86" s="24">
        <v>1942100</v>
      </c>
      <c r="CC86" s="24">
        <v>1942100</v>
      </c>
      <c r="CD86" s="24"/>
      <c r="CE86" s="20">
        <f t="shared" si="479"/>
        <v>1</v>
      </c>
      <c r="CF86" s="20" t="str">
        <f t="shared" si="390"/>
        <v xml:space="preserve"> </v>
      </c>
      <c r="CG86" s="19">
        <f t="shared" ref="CG86:CG88" si="556">CL86+CQ86</f>
        <v>0</v>
      </c>
      <c r="CH86" s="19">
        <f t="shared" ref="CH86:CH88" si="557">CM86+CR86</f>
        <v>0</v>
      </c>
      <c r="CI86" s="19">
        <f t="shared" ref="CI86:CI88" si="558">CN86+CS86</f>
        <v>0</v>
      </c>
      <c r="CJ86" s="20" t="str">
        <f t="shared" si="392"/>
        <v xml:space="preserve"> </v>
      </c>
      <c r="CK86" s="20" t="str">
        <f t="shared" si="416"/>
        <v xml:space="preserve"> </v>
      </c>
      <c r="CL86" s="24"/>
      <c r="CM86" s="24"/>
      <c r="CN86" s="24"/>
      <c r="CO86" s="20" t="str">
        <f t="shared" si="393"/>
        <v xml:space="preserve"> </v>
      </c>
      <c r="CP86" s="20" t="str">
        <f t="shared" si="417"/>
        <v xml:space="preserve"> </v>
      </c>
      <c r="CQ86" s="24"/>
      <c r="CR86" s="24"/>
      <c r="CS86" s="24"/>
      <c r="CT86" s="20" t="str">
        <f t="shared" si="394"/>
        <v xml:space="preserve"> </v>
      </c>
      <c r="CU86" s="20" t="str">
        <f t="shared" si="395"/>
        <v xml:space="preserve"> </v>
      </c>
      <c r="CV86" s="24"/>
      <c r="CW86" s="24"/>
      <c r="CX86" s="24"/>
      <c r="CY86" s="20" t="str">
        <f t="shared" si="418"/>
        <v xml:space="preserve"> </v>
      </c>
      <c r="CZ86" s="20" t="str">
        <f t="shared" si="419"/>
        <v xml:space="preserve"> </v>
      </c>
      <c r="DA86" s="24"/>
      <c r="DB86" s="24"/>
      <c r="DC86" s="24"/>
      <c r="DD86" s="20" t="str">
        <f t="shared" si="396"/>
        <v xml:space="preserve"> </v>
      </c>
      <c r="DE86" s="20" t="str">
        <f t="shared" si="397"/>
        <v xml:space="preserve"> </v>
      </c>
      <c r="DF86" s="24">
        <v>5911.96</v>
      </c>
      <c r="DG86" s="24">
        <v>5911.96</v>
      </c>
      <c r="DH86" s="24">
        <v>6861.88</v>
      </c>
      <c r="DI86" s="20">
        <f t="shared" si="398"/>
        <v>1</v>
      </c>
      <c r="DJ86" s="20">
        <f t="shared" si="399"/>
        <v>0.86156563507376982</v>
      </c>
      <c r="DK86" s="24"/>
      <c r="DL86" s="24"/>
      <c r="DM86" s="20" t="str">
        <f t="shared" si="400"/>
        <v xml:space="preserve"> </v>
      </c>
      <c r="DN86" s="24">
        <v>4800</v>
      </c>
      <c r="DO86" s="24">
        <v>4400</v>
      </c>
      <c r="DP86" s="24">
        <v>4800</v>
      </c>
      <c r="DQ86" s="20">
        <f t="shared" si="401"/>
        <v>0.91666666666666663</v>
      </c>
      <c r="DR86" s="20">
        <f t="shared" si="402"/>
        <v>0.91666666666666663</v>
      </c>
      <c r="DS86" s="44"/>
      <c r="DT86" s="44"/>
      <c r="DU86" s="24"/>
      <c r="DV86" s="20" t="str">
        <f t="shared" si="534"/>
        <v xml:space="preserve"> </v>
      </c>
      <c r="DW86" s="20" t="str">
        <f t="shared" si="535"/>
        <v xml:space="preserve"> </v>
      </c>
    </row>
    <row r="87" spans="1:127" s="14" customFormat="1" ht="15.75" customHeight="1" outlineLevel="1" x14ac:dyDescent="0.25">
      <c r="A87" s="13">
        <f t="shared" si="550"/>
        <v>70</v>
      </c>
      <c r="B87" s="6" t="s">
        <v>29</v>
      </c>
      <c r="C87" s="19">
        <f>J87+AS87</f>
        <v>1335436.3500000001</v>
      </c>
      <c r="D87" s="48">
        <v>1335436.3500000001</v>
      </c>
      <c r="E87" s="19">
        <f>K87+AT87</f>
        <v>1264194.7500000002</v>
      </c>
      <c r="F87" s="48">
        <v>1264194.75</v>
      </c>
      <c r="G87" s="19">
        <f t="shared" si="543"/>
        <v>549671.25</v>
      </c>
      <c r="H87" s="20">
        <f t="shared" si="358"/>
        <v>0.94665294231357422</v>
      </c>
      <c r="I87" s="20" t="str">
        <f t="shared" si="359"/>
        <v>св.200</v>
      </c>
      <c r="J87" s="12">
        <f t="shared" si="551"/>
        <v>1221807</v>
      </c>
      <c r="K87" s="17">
        <f t="shared" si="551"/>
        <v>1160096.9100000001</v>
      </c>
      <c r="L87" s="12">
        <f t="shared" si="551"/>
        <v>390551.43</v>
      </c>
      <c r="M87" s="20">
        <f t="shared" si="362"/>
        <v>0.9494927676793472</v>
      </c>
      <c r="N87" s="20" t="str">
        <f t="shared" si="363"/>
        <v>св.200</v>
      </c>
      <c r="O87" s="24">
        <v>43170</v>
      </c>
      <c r="P87" s="24">
        <v>37181.46</v>
      </c>
      <c r="Q87" s="24">
        <v>40774.949999999997</v>
      </c>
      <c r="R87" s="20">
        <f t="shared" si="364"/>
        <v>0.86128005559416254</v>
      </c>
      <c r="S87" s="20">
        <f t="shared" si="365"/>
        <v>0.91187015557345874</v>
      </c>
      <c r="T87" s="24"/>
      <c r="U87" s="24"/>
      <c r="V87" s="24"/>
      <c r="W87" s="20" t="str">
        <f t="shared" si="366"/>
        <v xml:space="preserve"> </v>
      </c>
      <c r="X87" s="20" t="str">
        <f t="shared" si="552"/>
        <v xml:space="preserve"> </v>
      </c>
      <c r="Y87" s="24">
        <v>5000</v>
      </c>
      <c r="Z87" s="24"/>
      <c r="AA87" s="24">
        <v>467.47</v>
      </c>
      <c r="AB87" s="20" t="str">
        <f t="shared" si="368"/>
        <v xml:space="preserve"> </v>
      </c>
      <c r="AC87" s="20">
        <f t="shared" si="369"/>
        <v>0</v>
      </c>
      <c r="AD87" s="24">
        <v>75000</v>
      </c>
      <c r="AE87" s="24">
        <v>70991.11</v>
      </c>
      <c r="AF87" s="24">
        <v>77769.95</v>
      </c>
      <c r="AG87" s="20">
        <f t="shared" si="370"/>
        <v>0.94654813333333332</v>
      </c>
      <c r="AH87" s="20">
        <f t="shared" si="553"/>
        <v>0.91283471315077358</v>
      </c>
      <c r="AI87" s="24">
        <v>1098637</v>
      </c>
      <c r="AJ87" s="24">
        <v>1051924.3400000001</v>
      </c>
      <c r="AK87" s="24">
        <v>271539.06</v>
      </c>
      <c r="AL87" s="20">
        <f t="shared" si="372"/>
        <v>0.95748126087142527</v>
      </c>
      <c r="AM87" s="20" t="str">
        <f t="shared" si="373"/>
        <v>св.200</v>
      </c>
      <c r="AN87" s="24"/>
      <c r="AO87" s="24"/>
      <c r="AP87" s="24"/>
      <c r="AQ87" s="20" t="str">
        <f t="shared" si="545"/>
        <v xml:space="preserve"> </v>
      </c>
      <c r="AR87" s="20" t="str">
        <f t="shared" si="374"/>
        <v xml:space="preserve"> </v>
      </c>
      <c r="AS87" s="7">
        <f t="shared" si="554"/>
        <v>113629.35</v>
      </c>
      <c r="AT87" s="7">
        <f t="shared" si="555"/>
        <v>104097.84000000001</v>
      </c>
      <c r="AU87" s="7">
        <f t="shared" si="549"/>
        <v>159119.82</v>
      </c>
      <c r="AV87" s="20">
        <f t="shared" si="376"/>
        <v>0.91611753477424629</v>
      </c>
      <c r="AW87" s="20">
        <f t="shared" si="377"/>
        <v>0.65421039314901186</v>
      </c>
      <c r="AX87" s="24"/>
      <c r="AY87" s="24"/>
      <c r="AZ87" s="24"/>
      <c r="BA87" s="20" t="str">
        <f t="shared" si="378"/>
        <v xml:space="preserve"> </v>
      </c>
      <c r="BB87" s="20" t="str">
        <f t="shared" si="379"/>
        <v xml:space="preserve"> </v>
      </c>
      <c r="BC87" s="24">
        <v>11880</v>
      </c>
      <c r="BD87" s="24">
        <v>11193.77</v>
      </c>
      <c r="BE87" s="24">
        <v>3624.98</v>
      </c>
      <c r="BF87" s="20">
        <f t="shared" si="380"/>
        <v>0.94223653198653201</v>
      </c>
      <c r="BG87" s="20" t="str">
        <f t="shared" si="381"/>
        <v>св.200</v>
      </c>
      <c r="BH87" s="24">
        <v>23400</v>
      </c>
      <c r="BI87" s="24">
        <v>17554.48</v>
      </c>
      <c r="BJ87" s="24">
        <v>31200</v>
      </c>
      <c r="BK87" s="20">
        <f t="shared" si="382"/>
        <v>0.75019145299145296</v>
      </c>
      <c r="BL87" s="20">
        <f t="shared" si="383"/>
        <v>0.56264358974358974</v>
      </c>
      <c r="BM87" s="24"/>
      <c r="BN87" s="24"/>
      <c r="BO87" s="24"/>
      <c r="BP87" s="20" t="str">
        <f t="shared" si="541"/>
        <v xml:space="preserve"> </v>
      </c>
      <c r="BQ87" s="20" t="str">
        <f t="shared" si="385"/>
        <v xml:space="preserve"> </v>
      </c>
      <c r="BR87" s="24"/>
      <c r="BS87" s="24"/>
      <c r="BT87" s="24"/>
      <c r="BU87" s="20" t="str">
        <f t="shared" si="386"/>
        <v xml:space="preserve"> </v>
      </c>
      <c r="BV87" s="20" t="str">
        <f t="shared" si="387"/>
        <v xml:space="preserve"> </v>
      </c>
      <c r="BW87" s="24">
        <v>77851.350000000006</v>
      </c>
      <c r="BX87" s="24">
        <v>74851.350000000006</v>
      </c>
      <c r="BY87" s="24">
        <v>80472.039999999994</v>
      </c>
      <c r="BZ87" s="20">
        <f t="shared" si="388"/>
        <v>0.96146502276453782</v>
      </c>
      <c r="CA87" s="20">
        <f t="shared" si="389"/>
        <v>0.93015350424818377</v>
      </c>
      <c r="CB87" s="24"/>
      <c r="CC87" s="24"/>
      <c r="CD87" s="24"/>
      <c r="CE87" s="20" t="str">
        <f t="shared" si="479"/>
        <v xml:space="preserve"> </v>
      </c>
      <c r="CF87" s="20" t="str">
        <f t="shared" si="390"/>
        <v xml:space="preserve"> </v>
      </c>
      <c r="CG87" s="19">
        <f t="shared" si="556"/>
        <v>0</v>
      </c>
      <c r="CH87" s="19">
        <f t="shared" si="557"/>
        <v>0</v>
      </c>
      <c r="CI87" s="19">
        <f t="shared" si="558"/>
        <v>0</v>
      </c>
      <c r="CJ87" s="20" t="str">
        <f t="shared" si="392"/>
        <v xml:space="preserve"> </v>
      </c>
      <c r="CK87" s="20" t="str">
        <f t="shared" si="416"/>
        <v xml:space="preserve"> </v>
      </c>
      <c r="CL87" s="24"/>
      <c r="CM87" s="24"/>
      <c r="CN87" s="24"/>
      <c r="CO87" s="20" t="str">
        <f t="shared" si="393"/>
        <v xml:space="preserve"> </v>
      </c>
      <c r="CP87" s="20" t="str">
        <f t="shared" si="417"/>
        <v xml:space="preserve"> </v>
      </c>
      <c r="CQ87" s="24"/>
      <c r="CR87" s="24"/>
      <c r="CS87" s="24"/>
      <c r="CT87" s="20" t="str">
        <f t="shared" si="394"/>
        <v xml:space="preserve"> </v>
      </c>
      <c r="CU87" s="20" t="str">
        <f t="shared" si="395"/>
        <v xml:space="preserve"> </v>
      </c>
      <c r="CV87" s="24"/>
      <c r="CW87" s="24"/>
      <c r="CX87" s="24"/>
      <c r="CY87" s="20" t="str">
        <f t="shared" si="418"/>
        <v xml:space="preserve"> </v>
      </c>
      <c r="CZ87" s="20" t="str">
        <f t="shared" si="419"/>
        <v xml:space="preserve"> </v>
      </c>
      <c r="DA87" s="24"/>
      <c r="DB87" s="24"/>
      <c r="DC87" s="24"/>
      <c r="DD87" s="20" t="str">
        <f t="shared" si="396"/>
        <v xml:space="preserve"> </v>
      </c>
      <c r="DE87" s="20" t="str">
        <f t="shared" si="397"/>
        <v xml:space="preserve"> </v>
      </c>
      <c r="DF87" s="24"/>
      <c r="DG87" s="24"/>
      <c r="DH87" s="24"/>
      <c r="DI87" s="20" t="str">
        <f t="shared" si="398"/>
        <v xml:space="preserve"> </v>
      </c>
      <c r="DJ87" s="20" t="str">
        <f t="shared" si="399"/>
        <v xml:space="preserve"> </v>
      </c>
      <c r="DK87" s="24"/>
      <c r="DL87" s="24"/>
      <c r="DM87" s="20" t="str">
        <f t="shared" si="400"/>
        <v xml:space="preserve"> </v>
      </c>
      <c r="DN87" s="24">
        <v>498</v>
      </c>
      <c r="DO87" s="24">
        <v>498.24</v>
      </c>
      <c r="DP87" s="24">
        <v>43822.8</v>
      </c>
      <c r="DQ87" s="20">
        <f t="shared" si="401"/>
        <v>1.0004819277108434</v>
      </c>
      <c r="DR87" s="20">
        <f>IF(DO87=0," ",IF(DO87/DP87*100&gt;200,"св.200",DO87/DP87))</f>
        <v>1.1369424135381582E-2</v>
      </c>
      <c r="DS87" s="44"/>
      <c r="DT87" s="44"/>
      <c r="DU87" s="24"/>
      <c r="DV87" s="20" t="str">
        <f t="shared" si="534"/>
        <v xml:space="preserve"> </v>
      </c>
      <c r="DW87" s="20" t="str">
        <f>IF(DT87=0," ",IF(DT87/DU87*100&gt;200,"св.200",DT87/DU87))</f>
        <v xml:space="preserve"> </v>
      </c>
    </row>
    <row r="88" spans="1:127" s="14" customFormat="1" ht="16.5" customHeight="1" outlineLevel="1" x14ac:dyDescent="0.25">
      <c r="A88" s="13">
        <f t="shared" si="550"/>
        <v>71</v>
      </c>
      <c r="B88" s="6" t="s">
        <v>89</v>
      </c>
      <c r="C88" s="19">
        <f>J88+AS88</f>
        <v>1039346.91</v>
      </c>
      <c r="D88" s="48">
        <v>1039346.91</v>
      </c>
      <c r="E88" s="19">
        <f>K88+AT88</f>
        <v>985423.06</v>
      </c>
      <c r="F88" s="48">
        <v>985423.06</v>
      </c>
      <c r="G88" s="19">
        <f t="shared" si="543"/>
        <v>1305478.03</v>
      </c>
      <c r="H88" s="20">
        <f t="shared" si="358"/>
        <v>0.94811756355729193</v>
      </c>
      <c r="I88" s="20">
        <f t="shared" si="359"/>
        <v>0.75483695424579456</v>
      </c>
      <c r="J88" s="12">
        <f t="shared" si="551"/>
        <v>423042</v>
      </c>
      <c r="K88" s="17">
        <f>Z88++AJ88+P88+AE88+AO88+U88+-0.29</f>
        <v>400726.04000000004</v>
      </c>
      <c r="L88" s="12">
        <f t="shared" si="551"/>
        <v>425430.14999999997</v>
      </c>
      <c r="M88" s="20">
        <f t="shared" si="362"/>
        <v>0.94724883108532965</v>
      </c>
      <c r="N88" s="20">
        <f t="shared" si="363"/>
        <v>0.9419314545525278</v>
      </c>
      <c r="O88" s="24">
        <v>64515</v>
      </c>
      <c r="P88" s="24">
        <v>57554.1</v>
      </c>
      <c r="Q88" s="24">
        <v>55940.28</v>
      </c>
      <c r="R88" s="20">
        <f t="shared" si="364"/>
        <v>0.89210416182283192</v>
      </c>
      <c r="S88" s="20">
        <f t="shared" si="365"/>
        <v>1.0288489796618823</v>
      </c>
      <c r="T88" s="24"/>
      <c r="U88" s="24"/>
      <c r="V88" s="24"/>
      <c r="W88" s="20" t="str">
        <f t="shared" si="366"/>
        <v xml:space="preserve"> </v>
      </c>
      <c r="X88" s="20" t="str">
        <f t="shared" si="552"/>
        <v xml:space="preserve"> </v>
      </c>
      <c r="Y88" s="24"/>
      <c r="Z88" s="24"/>
      <c r="AA88" s="24"/>
      <c r="AB88" s="20" t="str">
        <f t="shared" si="368"/>
        <v xml:space="preserve"> </v>
      </c>
      <c r="AC88" s="20" t="str">
        <f t="shared" si="369"/>
        <v xml:space="preserve"> </v>
      </c>
      <c r="AD88" s="24">
        <v>68527</v>
      </c>
      <c r="AE88" s="24">
        <v>68657.210000000006</v>
      </c>
      <c r="AF88" s="24">
        <v>81827.94</v>
      </c>
      <c r="AG88" s="20">
        <f t="shared" si="370"/>
        <v>1.0019001269572578</v>
      </c>
      <c r="AH88" s="20">
        <f t="shared" si="371"/>
        <v>0.83904360784348242</v>
      </c>
      <c r="AI88" s="24">
        <v>280000</v>
      </c>
      <c r="AJ88" s="24">
        <v>271505.02</v>
      </c>
      <c r="AK88" s="24">
        <v>283061.93</v>
      </c>
      <c r="AL88" s="20">
        <f t="shared" si="372"/>
        <v>0.96966078571428582</v>
      </c>
      <c r="AM88" s="20">
        <f t="shared" si="373"/>
        <v>0.95917179678666087</v>
      </c>
      <c r="AN88" s="24">
        <v>10000</v>
      </c>
      <c r="AO88" s="24">
        <v>3010</v>
      </c>
      <c r="AP88" s="24">
        <v>4600</v>
      </c>
      <c r="AQ88" s="20">
        <f t="shared" si="545"/>
        <v>0.30099999999999999</v>
      </c>
      <c r="AR88" s="20">
        <f t="shared" si="374"/>
        <v>0.65434782608695652</v>
      </c>
      <c r="AS88" s="7">
        <f t="shared" si="554"/>
        <v>616304.91</v>
      </c>
      <c r="AT88" s="7">
        <f t="shared" si="555"/>
        <v>584697.02</v>
      </c>
      <c r="AU88" s="7">
        <f t="shared" si="549"/>
        <v>880047.88000000012</v>
      </c>
      <c r="AV88" s="20">
        <f>IF(AT88&lt;=0," ",IF(AS88&lt;=0," ",IF(AT88/AS88*100&gt;200,"СВ.200",AT88/AS88)))</f>
        <v>0.94871387605852431</v>
      </c>
      <c r="AW88" s="20">
        <f t="shared" si="377"/>
        <v>0.66439228283806551</v>
      </c>
      <c r="AX88" s="24"/>
      <c r="AY88" s="24"/>
      <c r="AZ88" s="24"/>
      <c r="BA88" s="20" t="str">
        <f t="shared" si="378"/>
        <v xml:space="preserve"> </v>
      </c>
      <c r="BB88" s="20" t="str">
        <f t="shared" si="379"/>
        <v xml:space="preserve"> </v>
      </c>
      <c r="BC88" s="24">
        <v>289403</v>
      </c>
      <c r="BD88" s="24">
        <v>282493.55</v>
      </c>
      <c r="BE88" s="24">
        <v>275620.86</v>
      </c>
      <c r="BF88" s="20">
        <f t="shared" si="380"/>
        <v>0.97612516110752134</v>
      </c>
      <c r="BG88" s="20">
        <f t="shared" si="381"/>
        <v>1.0249353042436629</v>
      </c>
      <c r="BH88" s="24">
        <v>54965</v>
      </c>
      <c r="BI88" s="24">
        <v>52267.06</v>
      </c>
      <c r="BJ88" s="24">
        <v>43077.33</v>
      </c>
      <c r="BK88" s="20">
        <f t="shared" si="382"/>
        <v>0.95091530974256344</v>
      </c>
      <c r="BL88" s="20">
        <f t="shared" si="383"/>
        <v>1.2133310026410642</v>
      </c>
      <c r="BM88" s="24"/>
      <c r="BN88" s="24"/>
      <c r="BO88" s="24"/>
      <c r="BP88" s="20" t="str">
        <f t="shared" si="541"/>
        <v xml:space="preserve"> </v>
      </c>
      <c r="BQ88" s="20" t="str">
        <f t="shared" si="385"/>
        <v xml:space="preserve"> </v>
      </c>
      <c r="BR88" s="24"/>
      <c r="BS88" s="24"/>
      <c r="BT88" s="24"/>
      <c r="BU88" s="20" t="str">
        <f t="shared" si="386"/>
        <v xml:space="preserve"> </v>
      </c>
      <c r="BV88" s="20" t="str">
        <f t="shared" si="387"/>
        <v xml:space="preserve"> </v>
      </c>
      <c r="BW88" s="24">
        <v>224969.91</v>
      </c>
      <c r="BX88" s="24">
        <v>202969.91</v>
      </c>
      <c r="BY88" s="24">
        <v>212764.6</v>
      </c>
      <c r="BZ88" s="20">
        <f t="shared" si="388"/>
        <v>0.90220914432512334</v>
      </c>
      <c r="CA88" s="20">
        <f t="shared" si="389"/>
        <v>0.95396466329455176</v>
      </c>
      <c r="CB88" s="24">
        <v>46967</v>
      </c>
      <c r="CC88" s="24">
        <v>46966.5</v>
      </c>
      <c r="CD88" s="24"/>
      <c r="CE88" s="20">
        <f t="shared" si="479"/>
        <v>0.99998935422743629</v>
      </c>
      <c r="CF88" s="20" t="str">
        <f t="shared" si="390"/>
        <v xml:space="preserve"> </v>
      </c>
      <c r="CG88" s="19">
        <f t="shared" si="556"/>
        <v>0</v>
      </c>
      <c r="CH88" s="19">
        <f t="shared" si="557"/>
        <v>0</v>
      </c>
      <c r="CI88" s="19">
        <f t="shared" si="558"/>
        <v>351080.56</v>
      </c>
      <c r="CJ88" s="20" t="str">
        <f t="shared" si="392"/>
        <v xml:space="preserve"> </v>
      </c>
      <c r="CK88" s="20">
        <f t="shared" si="416"/>
        <v>0</v>
      </c>
      <c r="CL88" s="24"/>
      <c r="CM88" s="24"/>
      <c r="CN88" s="24"/>
      <c r="CO88" s="20" t="str">
        <f t="shared" si="393"/>
        <v xml:space="preserve"> </v>
      </c>
      <c r="CP88" s="20" t="str">
        <f t="shared" si="417"/>
        <v xml:space="preserve"> </v>
      </c>
      <c r="CQ88" s="24"/>
      <c r="CR88" s="24"/>
      <c r="CS88" s="24">
        <v>351080.56</v>
      </c>
      <c r="CT88" s="20" t="str">
        <f t="shared" si="394"/>
        <v xml:space="preserve"> </v>
      </c>
      <c r="CU88" s="20">
        <f t="shared" si="395"/>
        <v>0</v>
      </c>
      <c r="CV88" s="24"/>
      <c r="CW88" s="24"/>
      <c r="CX88" s="24"/>
      <c r="CY88" s="20" t="str">
        <f t="shared" si="418"/>
        <v xml:space="preserve"> </v>
      </c>
      <c r="CZ88" s="20" t="str">
        <f t="shared" si="419"/>
        <v xml:space="preserve"> </v>
      </c>
      <c r="DA88" s="24"/>
      <c r="DB88" s="24"/>
      <c r="DC88" s="24"/>
      <c r="DD88" s="20" t="str">
        <f t="shared" si="396"/>
        <v xml:space="preserve"> </v>
      </c>
      <c r="DE88" s="20" t="str">
        <f t="shared" si="397"/>
        <v xml:space="preserve"> </v>
      </c>
      <c r="DF88" s="24"/>
      <c r="DG88" s="24"/>
      <c r="DH88" s="24"/>
      <c r="DI88" s="20" t="str">
        <f t="shared" si="398"/>
        <v xml:space="preserve"> </v>
      </c>
      <c r="DJ88" s="20" t="str">
        <f t="shared" si="399"/>
        <v xml:space="preserve"> </v>
      </c>
      <c r="DK88" s="24"/>
      <c r="DL88" s="24">
        <v>-2495.4699999999998</v>
      </c>
      <c r="DM88" s="20">
        <f t="shared" si="400"/>
        <v>0</v>
      </c>
      <c r="DN88" s="24"/>
      <c r="DO88" s="24"/>
      <c r="DP88" s="24"/>
      <c r="DQ88" s="20" t="str">
        <f t="shared" si="401"/>
        <v xml:space="preserve"> </v>
      </c>
      <c r="DR88" s="20" t="str">
        <f t="shared" si="402"/>
        <v xml:space="preserve"> </v>
      </c>
      <c r="DS88" s="44"/>
      <c r="DT88" s="44"/>
      <c r="DU88" s="24"/>
      <c r="DV88" s="20" t="str">
        <f t="shared" si="534"/>
        <v xml:space="preserve"> </v>
      </c>
      <c r="DW88" s="20" t="str">
        <f t="shared" ref="DW88:DW99" si="559">IF(DU88=0," ",IF(DT88/DU88*100&gt;200,"св.200",DT88/DU88))</f>
        <v xml:space="preserve"> </v>
      </c>
    </row>
    <row r="89" spans="1:127" s="83" customFormat="1" ht="15.75" x14ac:dyDescent="0.2">
      <c r="A89" s="76"/>
      <c r="B89" s="77" t="s">
        <v>148</v>
      </c>
      <c r="C89" s="84">
        <f>SUM(C90:C94)</f>
        <v>44954301.649999999</v>
      </c>
      <c r="D89" s="85"/>
      <c r="E89" s="84">
        <f t="shared" ref="E89" si="560">SUM(E90:E94)</f>
        <v>48400688.799999997</v>
      </c>
      <c r="F89" s="85"/>
      <c r="G89" s="84">
        <f t="shared" ref="G89" si="561">SUM(G90:G94)</f>
        <v>46396429.07</v>
      </c>
      <c r="H89" s="80">
        <f t="shared" si="358"/>
        <v>1.0766642350899471</v>
      </c>
      <c r="I89" s="80">
        <f t="shared" si="359"/>
        <v>1.0431985773512029</v>
      </c>
      <c r="J89" s="78">
        <f t="shared" ref="J89" si="562">SUM(J90:J94)</f>
        <v>43266158</v>
      </c>
      <c r="K89" s="88">
        <f>SUM(K90:K94)</f>
        <v>46690819.50999999</v>
      </c>
      <c r="L89" s="78">
        <f t="shared" ref="L89" si="563">SUM(L90:L94)</f>
        <v>44872688.779999986</v>
      </c>
      <c r="M89" s="80">
        <f t="shared" si="362"/>
        <v>1.0791533537597675</v>
      </c>
      <c r="N89" s="80">
        <f t="shared" si="363"/>
        <v>1.0405175348175337</v>
      </c>
      <c r="O89" s="78">
        <f>SUM(O90:O94)</f>
        <v>35012376</v>
      </c>
      <c r="P89" s="78">
        <f>SUM(P90:P94)</f>
        <v>38321516.969999999</v>
      </c>
      <c r="Q89" s="78">
        <f>SUM(Q90:Q94)</f>
        <v>37187514.54999999</v>
      </c>
      <c r="R89" s="80">
        <f t="shared" si="364"/>
        <v>1.0945134648959556</v>
      </c>
      <c r="S89" s="80">
        <f t="shared" si="365"/>
        <v>1.0304941707915247</v>
      </c>
      <c r="T89" s="78">
        <f>SUM(T90:T94)</f>
        <v>1820830</v>
      </c>
      <c r="U89" s="78">
        <f>SUM(U90:U94)</f>
        <v>1855829.9</v>
      </c>
      <c r="V89" s="78">
        <f>SUM(V90:V94)</f>
        <v>1525885.37</v>
      </c>
      <c r="W89" s="80">
        <f t="shared" si="366"/>
        <v>1.0192219482323994</v>
      </c>
      <c r="X89" s="80">
        <f t="shared" si="367"/>
        <v>1.2162315312060432</v>
      </c>
      <c r="Y89" s="78">
        <f>SUM(Y90:Y94)</f>
        <v>834950</v>
      </c>
      <c r="Z89" s="78">
        <f>SUM(Z90:Z94)</f>
        <v>835613.49000000011</v>
      </c>
      <c r="AA89" s="78">
        <f>SUM(AA90:AA94)</f>
        <v>712149.93</v>
      </c>
      <c r="AB89" s="80">
        <f t="shared" si="368"/>
        <v>1.0007946463860113</v>
      </c>
      <c r="AC89" s="80">
        <f t="shared" si="369"/>
        <v>1.1733673694245819</v>
      </c>
      <c r="AD89" s="78">
        <f>SUM(AD90:AD94)</f>
        <v>1371664</v>
      </c>
      <c r="AE89" s="78">
        <f>SUM(AE90:AE94)</f>
        <v>1490378.76</v>
      </c>
      <c r="AF89" s="78">
        <f>SUM(AF90:AF94)</f>
        <v>1041677.9199999999</v>
      </c>
      <c r="AG89" s="80">
        <f t="shared" si="370"/>
        <v>1.0865479884286531</v>
      </c>
      <c r="AH89" s="80">
        <f t="shared" si="371"/>
        <v>1.4307481529415542</v>
      </c>
      <c r="AI89" s="78">
        <f>SUM(AI90:AI94)</f>
        <v>4226338</v>
      </c>
      <c r="AJ89" s="78">
        <f>SUM(AJ90:AJ94)</f>
        <v>4187480.3899999997</v>
      </c>
      <c r="AK89" s="78">
        <f>SUM(AK90:AK94)</f>
        <v>4404611.0100000007</v>
      </c>
      <c r="AL89" s="80">
        <f t="shared" si="372"/>
        <v>0.99080584420839024</v>
      </c>
      <c r="AM89" s="80">
        <f>IF(AK89=0," ",IF(AJ89/AK89*100&gt;200,"св.200",AJ89/AK89))</f>
        <v>0.95070379211534484</v>
      </c>
      <c r="AN89" s="78">
        <f>SUM(AN90:AN94)</f>
        <v>0</v>
      </c>
      <c r="AO89" s="78">
        <f>SUM(AO90:AO94)</f>
        <v>0</v>
      </c>
      <c r="AP89" s="78">
        <f>SUM(AP90:AP94)</f>
        <v>850</v>
      </c>
      <c r="AQ89" s="80" t="str">
        <f t="shared" si="545"/>
        <v xml:space="preserve"> </v>
      </c>
      <c r="AR89" s="80">
        <f t="shared" si="374"/>
        <v>0</v>
      </c>
      <c r="AS89" s="78">
        <f>SUM(AS90:AS94)</f>
        <v>1688143.65</v>
      </c>
      <c r="AT89" s="78">
        <f t="shared" ref="AT89:AU89" si="564">SUM(AT90:AT94)</f>
        <v>1709869.2899999996</v>
      </c>
      <c r="AU89" s="78">
        <f t="shared" si="564"/>
        <v>1523740.29</v>
      </c>
      <c r="AV89" s="80">
        <f t="shared" si="376"/>
        <v>1.0128695446030316</v>
      </c>
      <c r="AW89" s="80">
        <f t="shared" si="377"/>
        <v>1.122152706220034</v>
      </c>
      <c r="AX89" s="78">
        <f>SUM(AX90:AX94)</f>
        <v>345000</v>
      </c>
      <c r="AY89" s="78">
        <f>SUM(AY90:AY94)</f>
        <v>351186</v>
      </c>
      <c r="AZ89" s="78">
        <f>SUM(AZ90:AZ94)</f>
        <v>366604.54</v>
      </c>
      <c r="BA89" s="80">
        <f t="shared" si="378"/>
        <v>1.0179304347826088</v>
      </c>
      <c r="BB89" s="80">
        <f t="shared" si="379"/>
        <v>0.95794231026162424</v>
      </c>
      <c r="BC89" s="78">
        <f>SUM(BC90:BC94)</f>
        <v>219411</v>
      </c>
      <c r="BD89" s="78">
        <f>SUM(BD90:BD94)</f>
        <v>229255.8</v>
      </c>
      <c r="BE89" s="78">
        <f>SUM(BE90:BE94)</f>
        <v>136490.55000000002</v>
      </c>
      <c r="BF89" s="80">
        <f t="shared" si="380"/>
        <v>1.0448692180428509</v>
      </c>
      <c r="BG89" s="80">
        <f t="shared" si="381"/>
        <v>1.679645953511067</v>
      </c>
      <c r="BH89" s="78">
        <f>SUM(BH90:BH94)</f>
        <v>42000</v>
      </c>
      <c r="BI89" s="78">
        <f>SUM(BI90:BI94)</f>
        <v>42060</v>
      </c>
      <c r="BJ89" s="78">
        <f>SUM(BJ90:BJ94)</f>
        <v>139233.85</v>
      </c>
      <c r="BK89" s="80">
        <f t="shared" si="382"/>
        <v>1.0014285714285713</v>
      </c>
      <c r="BL89" s="80">
        <f t="shared" si="383"/>
        <v>0.30208171360628178</v>
      </c>
      <c r="BM89" s="78">
        <f>SUM(BM90:BM94)</f>
        <v>172000</v>
      </c>
      <c r="BN89" s="78">
        <f>SUM(BN90:BN94)</f>
        <v>171154.8</v>
      </c>
      <c r="BO89" s="78">
        <f>SUM(BO90:BO94)</f>
        <v>171154.8</v>
      </c>
      <c r="BP89" s="80">
        <f t="shared" si="541"/>
        <v>0.9950860465116278</v>
      </c>
      <c r="BQ89" s="80">
        <f>IF(BN89=0," ",IF(BN89/BO89*100&gt;200,"св.200",BN89/BO89))</f>
        <v>1</v>
      </c>
      <c r="BR89" s="78">
        <f>SUM(BR90:BR94)</f>
        <v>150000</v>
      </c>
      <c r="BS89" s="78">
        <f>SUM(BS90:BS94)</f>
        <v>180000</v>
      </c>
      <c r="BT89" s="78">
        <f>SUM(BT90:BT94)</f>
        <v>227472.98</v>
      </c>
      <c r="BU89" s="80">
        <f t="shared" si="386"/>
        <v>1.2</v>
      </c>
      <c r="BV89" s="80">
        <f>IF(BS89=0," ",IF(BS89/BT89*100&gt;200,"св.200",BS89/BT89))</f>
        <v>0.79130277363052082</v>
      </c>
      <c r="BW89" s="78">
        <f>SUM(BW90:BW94)</f>
        <v>116632</v>
      </c>
      <c r="BX89" s="78">
        <f>SUM(BX90:BX94)</f>
        <v>125302.03</v>
      </c>
      <c r="BY89" s="78">
        <f>SUM(BY90:BY94)</f>
        <v>113914.45</v>
      </c>
      <c r="BZ89" s="80">
        <f t="shared" ref="BZ89:BZ120" si="565">IF(BX89&lt;=0," ",IF(BW89&lt;=0," ",IF(BX89/BW89*100&gt;200,"СВ.200",BX89/BW89)))</f>
        <v>1.0743366314562042</v>
      </c>
      <c r="CA89" s="80">
        <f t="shared" si="389"/>
        <v>1.0999660710296191</v>
      </c>
      <c r="CB89" s="78">
        <f>SUM(CB90:CB94)</f>
        <v>177218</v>
      </c>
      <c r="CC89" s="78">
        <f>SUM(CC90:CC94)</f>
        <v>177218</v>
      </c>
      <c r="CD89" s="78">
        <f>SUM(CD90:CD94)</f>
        <v>124000</v>
      </c>
      <c r="CE89" s="80">
        <f t="shared" si="479"/>
        <v>1</v>
      </c>
      <c r="CF89" s="80">
        <f t="shared" si="390"/>
        <v>1.4291774193548388</v>
      </c>
      <c r="CG89" s="84">
        <f>SUM(CG90:CG94)</f>
        <v>403500</v>
      </c>
      <c r="CH89" s="84">
        <f t="shared" ref="CH89:CI89" si="566">SUM(CH90:CH94)</f>
        <v>371310.01</v>
      </c>
      <c r="CI89" s="84">
        <f t="shared" si="566"/>
        <v>124927.17</v>
      </c>
      <c r="CJ89" s="80">
        <f t="shared" si="392"/>
        <v>0.92022307311028506</v>
      </c>
      <c r="CK89" s="80" t="str">
        <f t="shared" si="416"/>
        <v>св.200</v>
      </c>
      <c r="CL89" s="78">
        <f>SUM(CL90:CL94)</f>
        <v>292600</v>
      </c>
      <c r="CM89" s="78">
        <f>SUM(CM90:CM94)</f>
        <v>314602.01</v>
      </c>
      <c r="CN89" s="78">
        <f>SUM(CN90:CN94)</f>
        <v>28322.55</v>
      </c>
      <c r="CO89" s="80">
        <f t="shared" si="393"/>
        <v>1.0751948393711552</v>
      </c>
      <c r="CP89" s="80" t="str">
        <f>IF(CM89=0," ",IF(CM89/CN89*100&gt;200,"св.200",CM89/CN89))</f>
        <v>св.200</v>
      </c>
      <c r="CQ89" s="78">
        <f>SUM(CQ90:CQ94)</f>
        <v>110900</v>
      </c>
      <c r="CR89" s="78">
        <f>SUM(CR90:CR94)</f>
        <v>56708</v>
      </c>
      <c r="CS89" s="78">
        <f>SUM(CS90:CS94)</f>
        <v>96604.62</v>
      </c>
      <c r="CT89" s="80">
        <f t="shared" si="394"/>
        <v>0.51134355275022547</v>
      </c>
      <c r="CU89" s="80">
        <f t="shared" si="395"/>
        <v>0.58701126302241036</v>
      </c>
      <c r="CV89" s="78">
        <f>SUM(CV90:CV94)</f>
        <v>0</v>
      </c>
      <c r="CW89" s="78">
        <f>SUM(CW90:CW94)</f>
        <v>0</v>
      </c>
      <c r="CX89" s="78">
        <f>SUM(CX90:CX94)</f>
        <v>0</v>
      </c>
      <c r="CY89" s="82" t="str">
        <f t="shared" si="418"/>
        <v xml:space="preserve"> </v>
      </c>
      <c r="CZ89" s="82" t="str">
        <f t="shared" si="419"/>
        <v xml:space="preserve"> </v>
      </c>
      <c r="DA89" s="78">
        <f>SUM(DA90:DA94)</f>
        <v>0</v>
      </c>
      <c r="DB89" s="78">
        <f>SUM(DB90:DB94)</f>
        <v>0</v>
      </c>
      <c r="DC89" s="78">
        <f>SUM(DC90:DC94)</f>
        <v>0</v>
      </c>
      <c r="DD89" s="80" t="str">
        <f t="shared" si="396"/>
        <v xml:space="preserve"> </v>
      </c>
      <c r="DE89" s="80" t="str">
        <f t="shared" si="397"/>
        <v xml:space="preserve"> </v>
      </c>
      <c r="DF89" s="78">
        <f>SUM(DF90:DF94)</f>
        <v>0</v>
      </c>
      <c r="DG89" s="78">
        <f>SUM(DG90:DG94)</f>
        <v>0</v>
      </c>
      <c r="DH89" s="78">
        <f>SUM(DH90:DH94)</f>
        <v>40616.400000000001</v>
      </c>
      <c r="DI89" s="80" t="str">
        <f t="shared" si="398"/>
        <v xml:space="preserve"> </v>
      </c>
      <c r="DJ89" s="80">
        <f t="shared" si="399"/>
        <v>0</v>
      </c>
      <c r="DK89" s="78">
        <f>SUM(DK90:DK94)</f>
        <v>0</v>
      </c>
      <c r="DL89" s="78">
        <f>SUM(DL90:DL94)</f>
        <v>0</v>
      </c>
      <c r="DM89" s="80" t="str">
        <f t="shared" si="400"/>
        <v xml:space="preserve"> </v>
      </c>
      <c r="DN89" s="78">
        <f>SUM(DN90:DN94)</f>
        <v>11600</v>
      </c>
      <c r="DO89" s="78">
        <f>SUM(DO90:DO94)</f>
        <v>11600</v>
      </c>
      <c r="DP89" s="78">
        <f>SUM(DP90:DP94)</f>
        <v>79325.55</v>
      </c>
      <c r="DQ89" s="80">
        <f t="shared" si="401"/>
        <v>1</v>
      </c>
      <c r="DR89" s="80">
        <f t="shared" si="402"/>
        <v>0.14623283418772387</v>
      </c>
      <c r="DS89" s="78">
        <f>SUM(DS90:DS94)</f>
        <v>50782.65</v>
      </c>
      <c r="DT89" s="78">
        <f>SUM(DT90:DT94)</f>
        <v>50782.65</v>
      </c>
      <c r="DU89" s="78">
        <f>SUM(DU90:DU94)</f>
        <v>0</v>
      </c>
      <c r="DV89" s="80">
        <f t="shared" si="534"/>
        <v>1</v>
      </c>
      <c r="DW89" s="80" t="str">
        <f t="shared" si="559"/>
        <v xml:space="preserve"> </v>
      </c>
    </row>
    <row r="90" spans="1:127" s="14" customFormat="1" ht="15.75" customHeight="1" outlineLevel="1" x14ac:dyDescent="0.25">
      <c r="A90" s="13">
        <v>72</v>
      </c>
      <c r="B90" s="6" t="s">
        <v>64</v>
      </c>
      <c r="C90" s="19">
        <f>J90+AS90</f>
        <v>40648862.649999999</v>
      </c>
      <c r="D90" s="48">
        <v>40648862.649999999</v>
      </c>
      <c r="E90" s="19">
        <f>K90+AT90</f>
        <v>44161524.709999993</v>
      </c>
      <c r="F90" s="48">
        <v>44161524.710000001</v>
      </c>
      <c r="G90" s="19">
        <f t="shared" ref="G90:G94" si="567">L90+AU90</f>
        <v>42293342.509999998</v>
      </c>
      <c r="H90" s="20">
        <f t="shared" si="358"/>
        <v>1.0864147686060779</v>
      </c>
      <c r="I90" s="20">
        <f t="shared" si="359"/>
        <v>1.0441720159516423</v>
      </c>
      <c r="J90" s="12">
        <f t="shared" ref="J90:L94" si="568">Y90++AI90+O90+AD90+AN90+T90</f>
        <v>39563080</v>
      </c>
      <c r="K90" s="17">
        <f t="shared" si="568"/>
        <v>43018384.279999994</v>
      </c>
      <c r="L90" s="12">
        <f t="shared" si="568"/>
        <v>41412927.239999995</v>
      </c>
      <c r="M90" s="20">
        <f t="shared" si="362"/>
        <v>1.0873365845126313</v>
      </c>
      <c r="N90" s="20">
        <f t="shared" si="363"/>
        <v>1.0387670504597732</v>
      </c>
      <c r="O90" s="24">
        <v>34152250</v>
      </c>
      <c r="P90" s="24">
        <v>37493154.469999999</v>
      </c>
      <c r="Q90" s="24">
        <v>36408754.369999997</v>
      </c>
      <c r="R90" s="20">
        <f t="shared" si="364"/>
        <v>1.09782384674509</v>
      </c>
      <c r="S90" s="20">
        <f t="shared" si="365"/>
        <v>1.0297840483357354</v>
      </c>
      <c r="T90" s="24">
        <v>1820830</v>
      </c>
      <c r="U90" s="24">
        <v>1855829.9</v>
      </c>
      <c r="V90" s="24">
        <v>1525885.37</v>
      </c>
      <c r="W90" s="20">
        <f t="shared" si="366"/>
        <v>1.0192219482323994</v>
      </c>
      <c r="X90" s="20">
        <f t="shared" si="367"/>
        <v>1.2162315312060432</v>
      </c>
      <c r="Y90" s="24"/>
      <c r="Z90" s="24">
        <v>628.5</v>
      </c>
      <c r="AA90" s="24">
        <v>9291.91</v>
      </c>
      <c r="AB90" s="20" t="str">
        <f t="shared" si="368"/>
        <v xml:space="preserve"> </v>
      </c>
      <c r="AC90" s="20">
        <f t="shared" si="369"/>
        <v>6.7639484239515879E-2</v>
      </c>
      <c r="AD90" s="24">
        <v>920000</v>
      </c>
      <c r="AE90" s="24">
        <v>1036557.15</v>
      </c>
      <c r="AF90" s="24">
        <v>767546.36</v>
      </c>
      <c r="AG90" s="20">
        <f t="shared" si="370"/>
        <v>1.1266925543478261</v>
      </c>
      <c r="AH90" s="20">
        <f>IF(AE90&lt;=0," ",IF(AE90/AF90*100&gt;200,"св.200",AE90/AF90))</f>
        <v>1.350481487528649</v>
      </c>
      <c r="AI90" s="24">
        <v>2670000</v>
      </c>
      <c r="AJ90" s="24">
        <v>2632214.2599999998</v>
      </c>
      <c r="AK90" s="24">
        <v>2701449.23</v>
      </c>
      <c r="AL90" s="20">
        <f>IF(AJ90&lt;=0," ",IF(AI90&lt;=0," ",IF(AJ90/AI90*100&gt;200,"СВ.200",AJ90/AI90)))</f>
        <v>0.98584803745318339</v>
      </c>
      <c r="AM90" s="20">
        <f t="shared" si="373"/>
        <v>0.97437117483788505</v>
      </c>
      <c r="AN90" s="24"/>
      <c r="AO90" s="24"/>
      <c r="AP90" s="24"/>
      <c r="AQ90" s="20" t="str">
        <f t="shared" si="545"/>
        <v xml:space="preserve"> </v>
      </c>
      <c r="AR90" s="20" t="str">
        <f>IF(AP90=0," ",IF(AO90/AP90*100&gt;200,"св.200",AO90/AP90))</f>
        <v xml:space="preserve"> </v>
      </c>
      <c r="AS90" s="7">
        <f>AX90+BC90+BH90+BM90+BR90+BW90+CB90+CG90+DA90+DF90+DN90+CV90+DS90</f>
        <v>1085782.6499999999</v>
      </c>
      <c r="AT90" s="7">
        <f>AY90+BD90+BI90+BN90+BS90+BX90+CC90+CH90+DB90+DG90+DO90+CW90+DK90+DT90</f>
        <v>1143140.43</v>
      </c>
      <c r="AU90" s="7">
        <f t="shared" ref="AU90" si="569">AZ90+BE90+BJ90+BO90+BT90+BY90+CD90+CI90+DC90+DH90+DP90+CX90+DL90</f>
        <v>880415.27</v>
      </c>
      <c r="AV90" s="20">
        <f t="shared" si="376"/>
        <v>1.0528262078971331</v>
      </c>
      <c r="AW90" s="20">
        <f t="shared" si="377"/>
        <v>1.2984104989455714</v>
      </c>
      <c r="AX90" s="24">
        <v>345000</v>
      </c>
      <c r="AY90" s="24">
        <v>351186</v>
      </c>
      <c r="AZ90" s="24">
        <v>366604.54</v>
      </c>
      <c r="BA90" s="20">
        <f t="shared" si="378"/>
        <v>1.0179304347826088</v>
      </c>
      <c r="BB90" s="20">
        <f t="shared" si="379"/>
        <v>0.95794231026162424</v>
      </c>
      <c r="BC90" s="24"/>
      <c r="BD90" s="24"/>
      <c r="BE90" s="24"/>
      <c r="BF90" s="20" t="str">
        <f t="shared" si="380"/>
        <v xml:space="preserve"> </v>
      </c>
      <c r="BG90" s="20" t="str">
        <f t="shared" si="381"/>
        <v xml:space="preserve"> </v>
      </c>
      <c r="BH90" s="24"/>
      <c r="BI90" s="24"/>
      <c r="BJ90" s="24"/>
      <c r="BK90" s="20" t="str">
        <f t="shared" si="382"/>
        <v xml:space="preserve"> </v>
      </c>
      <c r="BL90" s="20" t="str">
        <f>IF(BI90=0," ",IF(BI90/BJ90*100&gt;200,"св.200",BI90/BJ90))</f>
        <v xml:space="preserve"> </v>
      </c>
      <c r="BM90" s="24">
        <v>172000</v>
      </c>
      <c r="BN90" s="24">
        <v>171154.8</v>
      </c>
      <c r="BO90" s="24">
        <v>171154.8</v>
      </c>
      <c r="BP90" s="20">
        <f t="shared" si="541"/>
        <v>0.9950860465116278</v>
      </c>
      <c r="BQ90" s="20">
        <f>IF(BN90=0," ",IF(BN90/BO90*100&gt;200,"св.200",BN90/BO90))</f>
        <v>1</v>
      </c>
      <c r="BR90" s="24">
        <v>150000</v>
      </c>
      <c r="BS90" s="24">
        <v>180000</v>
      </c>
      <c r="BT90" s="24">
        <v>227472.98</v>
      </c>
      <c r="BU90" s="20">
        <f t="shared" si="386"/>
        <v>1.2</v>
      </c>
      <c r="BV90" s="20">
        <f>IF(BS90=0," ",IF(BS90/BT90*100&gt;200,"св.200",BS90/BT90))</f>
        <v>0.79130277363052082</v>
      </c>
      <c r="BW90" s="24"/>
      <c r="BX90" s="24"/>
      <c r="BY90" s="24"/>
      <c r="BZ90" s="20" t="str">
        <f t="shared" si="565"/>
        <v xml:space="preserve"> </v>
      </c>
      <c r="CA90" s="20" t="str">
        <f t="shared" si="389"/>
        <v xml:space="preserve"> </v>
      </c>
      <c r="CB90" s="24"/>
      <c r="CC90" s="24"/>
      <c r="CD90" s="24"/>
      <c r="CE90" s="20" t="str">
        <f t="shared" si="479"/>
        <v xml:space="preserve"> </v>
      </c>
      <c r="CF90" s="20" t="str">
        <f>IF(CC90=0," ",IF(CC90/CD90*100&gt;200,"св.200",CC90/CD90))</f>
        <v xml:space="preserve"> </v>
      </c>
      <c r="CG90" s="19">
        <f t="shared" ref="CG90:CI90" si="570">CL90+CQ90</f>
        <v>368000</v>
      </c>
      <c r="CH90" s="19">
        <f t="shared" si="570"/>
        <v>390016.98</v>
      </c>
      <c r="CI90" s="19">
        <f t="shared" si="570"/>
        <v>74566.55</v>
      </c>
      <c r="CJ90" s="20">
        <f t="shared" si="392"/>
        <v>1.0598287499999999</v>
      </c>
      <c r="CK90" s="20" t="str">
        <f t="shared" ref="CK90" si="571">IF(CH90=0," ",IF(CH90/CI90*100&gt;200,"св.200",CH90/CI90))</f>
        <v>св.200</v>
      </c>
      <c r="CL90" s="24">
        <v>292600</v>
      </c>
      <c r="CM90" s="24">
        <v>314602.01</v>
      </c>
      <c r="CN90" s="24">
        <v>28322.55</v>
      </c>
      <c r="CO90" s="20">
        <f t="shared" si="393"/>
        <v>1.0751948393711552</v>
      </c>
      <c r="CP90" s="20" t="str">
        <f>IF(CM90=0," ",IF(CM90/CN90*100&gt;200,"св.200",CM90/CN90))</f>
        <v>св.200</v>
      </c>
      <c r="CQ90" s="24">
        <v>75400</v>
      </c>
      <c r="CR90" s="24">
        <v>75414.97</v>
      </c>
      <c r="CS90" s="24">
        <v>46244</v>
      </c>
      <c r="CT90" s="20">
        <f t="shared" si="394"/>
        <v>1.0001985411140584</v>
      </c>
      <c r="CU90" s="20">
        <f t="shared" si="395"/>
        <v>1.6308055099039875</v>
      </c>
      <c r="CV90" s="24"/>
      <c r="CW90" s="24"/>
      <c r="CX90" s="24"/>
      <c r="CY90" s="20" t="str">
        <f t="shared" si="418"/>
        <v xml:space="preserve"> </v>
      </c>
      <c r="CZ90" s="20" t="str">
        <f t="shared" si="419"/>
        <v xml:space="preserve"> </v>
      </c>
      <c r="DA90" s="24"/>
      <c r="DB90" s="24"/>
      <c r="DC90" s="24"/>
      <c r="DD90" s="20" t="str">
        <f t="shared" si="396"/>
        <v xml:space="preserve"> </v>
      </c>
      <c r="DE90" s="20" t="str">
        <f t="shared" si="397"/>
        <v xml:space="preserve"> </v>
      </c>
      <c r="DF90" s="24"/>
      <c r="DG90" s="24"/>
      <c r="DH90" s="24">
        <v>40616.400000000001</v>
      </c>
      <c r="DI90" s="20" t="str">
        <f t="shared" si="398"/>
        <v xml:space="preserve"> </v>
      </c>
      <c r="DJ90" s="20">
        <f t="shared" si="399"/>
        <v>0</v>
      </c>
      <c r="DK90" s="24"/>
      <c r="DL90" s="24"/>
      <c r="DM90" s="20" t="str">
        <f t="shared" si="400"/>
        <v xml:space="preserve"> </v>
      </c>
      <c r="DN90" s="24"/>
      <c r="DO90" s="24"/>
      <c r="DP90" s="24"/>
      <c r="DQ90" s="20" t="str">
        <f t="shared" si="401"/>
        <v xml:space="preserve"> </v>
      </c>
      <c r="DR90" s="20" t="str">
        <f t="shared" si="402"/>
        <v xml:space="preserve"> </v>
      </c>
      <c r="DS90" s="44">
        <v>50782.65</v>
      </c>
      <c r="DT90" s="44">
        <v>50782.65</v>
      </c>
      <c r="DU90" s="24"/>
      <c r="DV90" s="20">
        <f t="shared" si="534"/>
        <v>1</v>
      </c>
      <c r="DW90" s="20" t="str">
        <f t="shared" si="559"/>
        <v xml:space="preserve"> </v>
      </c>
    </row>
    <row r="91" spans="1:127" s="14" customFormat="1" ht="15.75" customHeight="1" outlineLevel="1" x14ac:dyDescent="0.25">
      <c r="A91" s="13">
        <f>A90+1</f>
        <v>73</v>
      </c>
      <c r="B91" s="6" t="s">
        <v>97</v>
      </c>
      <c r="C91" s="19">
        <f>J91+AS91</f>
        <v>392900</v>
      </c>
      <c r="D91" s="48">
        <v>392900</v>
      </c>
      <c r="E91" s="19">
        <f>K91+AT91</f>
        <v>336689.94999999995</v>
      </c>
      <c r="F91" s="48">
        <v>336689.95</v>
      </c>
      <c r="G91" s="19">
        <f t="shared" si="567"/>
        <v>300420.18000000005</v>
      </c>
      <c r="H91" s="20">
        <f t="shared" si="358"/>
        <v>0.85693547976584361</v>
      </c>
      <c r="I91" s="20">
        <f t="shared" si="359"/>
        <v>1.1207301387010682</v>
      </c>
      <c r="J91" s="12">
        <f t="shared" si="568"/>
        <v>348400</v>
      </c>
      <c r="K91" s="17">
        <f t="shared" si="568"/>
        <v>293895.03999999998</v>
      </c>
      <c r="L91" s="12">
        <f t="shared" si="568"/>
        <v>291033.72000000003</v>
      </c>
      <c r="M91" s="20">
        <f t="shared" si="362"/>
        <v>0.84355637198622269</v>
      </c>
      <c r="N91" s="20">
        <f t="shared" si="363"/>
        <v>1.0098315755301479</v>
      </c>
      <c r="O91" s="24">
        <v>148500</v>
      </c>
      <c r="P91" s="24">
        <v>116255.82</v>
      </c>
      <c r="Q91" s="24">
        <v>127785.15</v>
      </c>
      <c r="R91" s="20">
        <f t="shared" si="364"/>
        <v>0.78286747474747476</v>
      </c>
      <c r="S91" s="20">
        <f t="shared" si="365"/>
        <v>0.90977566642133312</v>
      </c>
      <c r="T91" s="24"/>
      <c r="U91" s="24"/>
      <c r="V91" s="24"/>
      <c r="W91" s="20" t="str">
        <f t="shared" si="366"/>
        <v xml:space="preserve"> </v>
      </c>
      <c r="X91" s="20" t="str">
        <f t="shared" ref="X91:X94" si="572">IF(U91=0," ",IF(U91/V91*100&gt;200,"св.200",U91/V91))</f>
        <v xml:space="preserve"> </v>
      </c>
      <c r="Y91" s="24"/>
      <c r="Z91" s="24"/>
      <c r="AA91" s="24"/>
      <c r="AB91" s="20" t="str">
        <f t="shared" si="368"/>
        <v xml:space="preserve"> </v>
      </c>
      <c r="AC91" s="20" t="str">
        <f t="shared" si="369"/>
        <v xml:space="preserve"> </v>
      </c>
      <c r="AD91" s="24">
        <v>49600</v>
      </c>
      <c r="AE91" s="24">
        <v>48180.86</v>
      </c>
      <c r="AF91" s="24">
        <v>26029.09</v>
      </c>
      <c r="AG91" s="20">
        <f t="shared" si="370"/>
        <v>0.97138830645161289</v>
      </c>
      <c r="AH91" s="20">
        <f t="shared" ref="AH91" si="573">IF(AF91&lt;=0," ",IF(AE91/AF91*100&gt;200,"св.200",AE91/AF91))</f>
        <v>1.8510389721653735</v>
      </c>
      <c r="AI91" s="24">
        <v>150300</v>
      </c>
      <c r="AJ91" s="24">
        <v>129458.36</v>
      </c>
      <c r="AK91" s="24">
        <v>137219.48000000001</v>
      </c>
      <c r="AL91" s="20">
        <f t="shared" si="372"/>
        <v>0.86133306719893543</v>
      </c>
      <c r="AM91" s="20">
        <f t="shared" si="373"/>
        <v>0.94344010048719018</v>
      </c>
      <c r="AN91" s="24"/>
      <c r="AO91" s="24"/>
      <c r="AP91" s="24"/>
      <c r="AQ91" s="20" t="str">
        <f t="shared" si="545"/>
        <v xml:space="preserve"> </v>
      </c>
      <c r="AR91" s="20" t="str">
        <f>IF(AP91=0," ",IF(AO91/AP91*100&gt;200,"св.200",AO91/AP91))</f>
        <v xml:space="preserve"> </v>
      </c>
      <c r="AS91" s="7">
        <f t="shared" ref="AS91:AS94" si="574">AX91+BC91+BH91+BM91+BR91+BW91+CB91+CG91+DA91+DF91+DN91+CV91+DS91</f>
        <v>44500</v>
      </c>
      <c r="AT91" s="7">
        <f t="shared" ref="AT91:AT94" si="575">AY91+BD91+BI91+BN91+BS91+BX91+CC91+CH91+DB91+DG91+DO91+CW91+DK91+DT91</f>
        <v>42794.91</v>
      </c>
      <c r="AU91" s="7">
        <f>AZ91+BE91+BJ91+BO91+BT91+BY91+CD91+CI91+DC91+DH91+DP91+CX91+DL91</f>
        <v>9386.4599999999991</v>
      </c>
      <c r="AV91" s="20">
        <f t="shared" si="376"/>
        <v>0.96168337078651689</v>
      </c>
      <c r="AW91" s="20" t="str">
        <f t="shared" si="377"/>
        <v>св.200</v>
      </c>
      <c r="AX91" s="24"/>
      <c r="AY91" s="24"/>
      <c r="AZ91" s="24"/>
      <c r="BA91" s="20" t="str">
        <f t="shared" si="378"/>
        <v xml:space="preserve"> </v>
      </c>
      <c r="BB91" s="20" t="str">
        <f t="shared" si="379"/>
        <v xml:space="preserve"> </v>
      </c>
      <c r="BC91" s="24"/>
      <c r="BD91" s="24"/>
      <c r="BE91" s="24"/>
      <c r="BF91" s="20" t="str">
        <f t="shared" si="380"/>
        <v xml:space="preserve"> </v>
      </c>
      <c r="BG91" s="20" t="str">
        <f t="shared" si="381"/>
        <v xml:space="preserve"> </v>
      </c>
      <c r="BH91" s="24"/>
      <c r="BI91" s="24"/>
      <c r="BJ91" s="24"/>
      <c r="BK91" s="20" t="str">
        <f t="shared" si="382"/>
        <v xml:space="preserve"> </v>
      </c>
      <c r="BL91" s="20" t="str">
        <f t="shared" si="383"/>
        <v xml:space="preserve"> </v>
      </c>
      <c r="BM91" s="24"/>
      <c r="BN91" s="24"/>
      <c r="BO91" s="24"/>
      <c r="BP91" s="20" t="str">
        <f t="shared" si="541"/>
        <v xml:space="preserve"> </v>
      </c>
      <c r="BQ91" s="20" t="str">
        <f t="shared" si="385"/>
        <v xml:space="preserve"> </v>
      </c>
      <c r="BR91" s="24"/>
      <c r="BS91" s="24"/>
      <c r="BT91" s="24"/>
      <c r="BU91" s="20" t="str">
        <f t="shared" si="386"/>
        <v xml:space="preserve"> </v>
      </c>
      <c r="BV91" s="20" t="str">
        <f t="shared" si="387"/>
        <v xml:space="preserve"> </v>
      </c>
      <c r="BW91" s="24">
        <v>9000</v>
      </c>
      <c r="BX91" s="24">
        <v>7294.91</v>
      </c>
      <c r="BY91" s="24">
        <v>8536.08</v>
      </c>
      <c r="BZ91" s="20">
        <f t="shared" si="565"/>
        <v>0.81054555555555552</v>
      </c>
      <c r="CA91" s="20">
        <f t="shared" si="389"/>
        <v>0.8545971921537755</v>
      </c>
      <c r="CB91" s="24"/>
      <c r="CC91" s="24"/>
      <c r="CD91" s="24"/>
      <c r="CE91" s="20" t="str">
        <f t="shared" si="479"/>
        <v xml:space="preserve"> </v>
      </c>
      <c r="CF91" s="20" t="str">
        <f>IF(CD91=0," ",IF(CC91/CD91*100&gt;200,"св.200",CC91/CD91))</f>
        <v xml:space="preserve"> </v>
      </c>
      <c r="CG91" s="19">
        <f t="shared" ref="CG91:CG94" si="576">CL91+CQ91</f>
        <v>35500</v>
      </c>
      <c r="CH91" s="19">
        <f t="shared" ref="CH91:CH94" si="577">CM91+CR91</f>
        <v>35500</v>
      </c>
      <c r="CI91" s="19">
        <f t="shared" ref="CI91:CI94" si="578">CN91+CS91</f>
        <v>0</v>
      </c>
      <c r="CJ91" s="20">
        <f t="shared" ref="CJ91:CJ94" si="579">IF(CH91&lt;=0," ",IF(CG91&lt;=0," ",IF(CH91/CG91*100&gt;200,"СВ.200",CH91/CG91)))</f>
        <v>1</v>
      </c>
      <c r="CK91" s="20"/>
      <c r="CL91" s="24"/>
      <c r="CM91" s="24"/>
      <c r="CN91" s="24"/>
      <c r="CO91" s="20" t="str">
        <f t="shared" si="393"/>
        <v xml:space="preserve"> </v>
      </c>
      <c r="CP91" s="20" t="str">
        <f t="shared" si="417"/>
        <v xml:space="preserve"> </v>
      </c>
      <c r="CQ91" s="24">
        <v>35500</v>
      </c>
      <c r="CR91" s="24">
        <v>35500</v>
      </c>
      <c r="CS91" s="24"/>
      <c r="CT91" s="20">
        <f>IF(CR91&lt;=0," ",IF(CQ91&lt;=0," ",IF(CR91/CQ91*100&gt;200,"СВ.200",CR91/CQ91)))</f>
        <v>1</v>
      </c>
      <c r="CU91" s="20" t="str">
        <f>IF(CS91=0," ",IF(CR91/CS91*100&gt;200,"св.200",CR91/CS91))</f>
        <v xml:space="preserve"> </v>
      </c>
      <c r="CV91" s="24"/>
      <c r="CW91" s="24"/>
      <c r="CX91" s="24"/>
      <c r="CY91" s="20" t="str">
        <f t="shared" si="418"/>
        <v xml:space="preserve"> </v>
      </c>
      <c r="CZ91" s="20" t="str">
        <f t="shared" si="419"/>
        <v xml:space="preserve"> </v>
      </c>
      <c r="DA91" s="24"/>
      <c r="DB91" s="24"/>
      <c r="DC91" s="24"/>
      <c r="DD91" s="20" t="str">
        <f t="shared" si="396"/>
        <v xml:space="preserve"> </v>
      </c>
      <c r="DE91" s="20" t="str">
        <f t="shared" si="397"/>
        <v xml:space="preserve"> </v>
      </c>
      <c r="DF91" s="24"/>
      <c r="DG91" s="24"/>
      <c r="DH91" s="24"/>
      <c r="DI91" s="20" t="str">
        <f t="shared" si="398"/>
        <v xml:space="preserve"> </v>
      </c>
      <c r="DJ91" s="20" t="str">
        <f t="shared" si="399"/>
        <v xml:space="preserve"> </v>
      </c>
      <c r="DK91" s="24"/>
      <c r="DL91" s="24"/>
      <c r="DM91" s="20" t="str">
        <f t="shared" si="400"/>
        <v xml:space="preserve"> </v>
      </c>
      <c r="DN91" s="24"/>
      <c r="DO91" s="24"/>
      <c r="DP91" s="24">
        <v>850.38</v>
      </c>
      <c r="DQ91" s="20" t="str">
        <f t="shared" si="401"/>
        <v xml:space="preserve"> </v>
      </c>
      <c r="DR91" s="20">
        <f t="shared" si="402"/>
        <v>0</v>
      </c>
      <c r="DS91" s="44"/>
      <c r="DT91" s="44"/>
      <c r="DU91" s="24"/>
      <c r="DV91" s="20" t="str">
        <f t="shared" si="534"/>
        <v xml:space="preserve"> </v>
      </c>
      <c r="DW91" s="20" t="str">
        <f t="shared" si="559"/>
        <v xml:space="preserve"> </v>
      </c>
    </row>
    <row r="92" spans="1:127" s="14" customFormat="1" ht="16.5" customHeight="1" outlineLevel="1" x14ac:dyDescent="0.25">
      <c r="A92" s="13">
        <f t="shared" ref="A92:A94" si="580">A91+1</f>
        <v>74</v>
      </c>
      <c r="B92" s="6" t="s">
        <v>105</v>
      </c>
      <c r="C92" s="19">
        <f>J92+AS92</f>
        <v>998300</v>
      </c>
      <c r="D92" s="48">
        <v>998300</v>
      </c>
      <c r="E92" s="19">
        <f>K92+AT92</f>
        <v>945841.45</v>
      </c>
      <c r="F92" s="48">
        <v>945841.45</v>
      </c>
      <c r="G92" s="19">
        <f t="shared" si="567"/>
        <v>1183922.49</v>
      </c>
      <c r="H92" s="20">
        <f t="shared" si="358"/>
        <v>0.94745211860162271</v>
      </c>
      <c r="I92" s="20">
        <f t="shared" si="359"/>
        <v>0.79890487594335668</v>
      </c>
      <c r="J92" s="12">
        <f t="shared" si="568"/>
        <v>892700</v>
      </c>
      <c r="K92" s="17">
        <f t="shared" si="568"/>
        <v>894182.76</v>
      </c>
      <c r="L92" s="12">
        <f t="shared" si="568"/>
        <v>824763.44000000006</v>
      </c>
      <c r="M92" s="20">
        <f t="shared" si="362"/>
        <v>1.0016609835331018</v>
      </c>
      <c r="N92" s="20">
        <f t="shared" si="363"/>
        <v>1.0841687648036387</v>
      </c>
      <c r="O92" s="24">
        <v>179000</v>
      </c>
      <c r="P92" s="24">
        <v>179483.94</v>
      </c>
      <c r="Q92" s="24">
        <v>113454.3</v>
      </c>
      <c r="R92" s="20">
        <f t="shared" si="364"/>
        <v>1.0027035754189944</v>
      </c>
      <c r="S92" s="20">
        <f t="shared" si="365"/>
        <v>1.5819932783508426</v>
      </c>
      <c r="T92" s="24"/>
      <c r="U92" s="24"/>
      <c r="V92" s="24"/>
      <c r="W92" s="20" t="str">
        <f t="shared" si="366"/>
        <v xml:space="preserve"> </v>
      </c>
      <c r="X92" s="20" t="str">
        <f t="shared" si="572"/>
        <v xml:space="preserve"> </v>
      </c>
      <c r="Y92" s="24">
        <v>12700</v>
      </c>
      <c r="Z92" s="24">
        <v>12731.01</v>
      </c>
      <c r="AA92" s="24">
        <v>24345.8</v>
      </c>
      <c r="AB92" s="20">
        <f t="shared" si="368"/>
        <v>1.0024417322834647</v>
      </c>
      <c r="AC92" s="20">
        <f t="shared" si="369"/>
        <v>0.52292428262780444</v>
      </c>
      <c r="AD92" s="24">
        <v>212000</v>
      </c>
      <c r="AE92" s="24">
        <v>212349.73</v>
      </c>
      <c r="AF92" s="24">
        <v>125052.85</v>
      </c>
      <c r="AG92" s="20">
        <f t="shared" si="370"/>
        <v>1.0016496698113209</v>
      </c>
      <c r="AH92" s="20">
        <f t="shared" si="371"/>
        <v>1.6980798918217377</v>
      </c>
      <c r="AI92" s="24">
        <v>489000</v>
      </c>
      <c r="AJ92" s="24">
        <v>489618.08</v>
      </c>
      <c r="AK92" s="24">
        <v>561910.49</v>
      </c>
      <c r="AL92" s="20">
        <f t="shared" si="372"/>
        <v>1.0012639672801635</v>
      </c>
      <c r="AM92" s="20">
        <f t="shared" si="373"/>
        <v>0.87134532761614758</v>
      </c>
      <c r="AN92" s="24"/>
      <c r="AO92" s="24"/>
      <c r="AP92" s="24"/>
      <c r="AQ92" s="20" t="str">
        <f t="shared" si="545"/>
        <v xml:space="preserve"> </v>
      </c>
      <c r="AR92" s="20" t="str">
        <f t="shared" si="374"/>
        <v xml:space="preserve"> </v>
      </c>
      <c r="AS92" s="7">
        <f t="shared" si="574"/>
        <v>105600</v>
      </c>
      <c r="AT92" s="7">
        <f t="shared" si="575"/>
        <v>51658.69</v>
      </c>
      <c r="AU92" s="7">
        <f>AZ92+BE92+BJ92+BO92+BT92+BY92+CD92+CI92+DC92+DH92+DP92+CX92+DL92</f>
        <v>359159.05</v>
      </c>
      <c r="AV92" s="20">
        <f t="shared" si="376"/>
        <v>0.48919214015151519</v>
      </c>
      <c r="AW92" s="20">
        <f t="shared" si="377"/>
        <v>0.1438323494841631</v>
      </c>
      <c r="AX92" s="24"/>
      <c r="AY92" s="24"/>
      <c r="AZ92" s="24"/>
      <c r="BA92" s="20" t="str">
        <f t="shared" si="378"/>
        <v xml:space="preserve"> </v>
      </c>
      <c r="BB92" s="20" t="str">
        <f t="shared" si="379"/>
        <v xml:space="preserve"> </v>
      </c>
      <c r="BC92" s="24">
        <v>76000</v>
      </c>
      <c r="BD92" s="24">
        <v>76314.570000000007</v>
      </c>
      <c r="BE92" s="24">
        <v>76314.570000000007</v>
      </c>
      <c r="BF92" s="20">
        <f t="shared" si="380"/>
        <v>1.0041390789473685</v>
      </c>
      <c r="BG92" s="20">
        <f t="shared" si="381"/>
        <v>1</v>
      </c>
      <c r="BH92" s="24"/>
      <c r="BI92" s="24"/>
      <c r="BJ92" s="24">
        <v>36378</v>
      </c>
      <c r="BK92" s="20" t="str">
        <f t="shared" si="382"/>
        <v xml:space="preserve"> </v>
      </c>
      <c r="BL92" s="20" t="str">
        <f>IF(BI92=0," ",IF(BI92/BJ92*100&gt;200,"св.200",BI92/BJ92))</f>
        <v xml:space="preserve"> </v>
      </c>
      <c r="BM92" s="24"/>
      <c r="BN92" s="24"/>
      <c r="BO92" s="24"/>
      <c r="BP92" s="20" t="str">
        <f t="shared" si="541"/>
        <v xml:space="preserve"> </v>
      </c>
      <c r="BQ92" s="20" t="str">
        <f t="shared" si="385"/>
        <v xml:space="preserve"> </v>
      </c>
      <c r="BR92" s="24"/>
      <c r="BS92" s="24"/>
      <c r="BT92" s="24"/>
      <c r="BU92" s="20" t="str">
        <f t="shared" si="386"/>
        <v xml:space="preserve"> </v>
      </c>
      <c r="BV92" s="20" t="str">
        <f t="shared" si="387"/>
        <v xml:space="preserve"> </v>
      </c>
      <c r="BW92" s="24">
        <v>18000</v>
      </c>
      <c r="BX92" s="24">
        <v>17951.09</v>
      </c>
      <c r="BY92" s="24">
        <v>11060.96</v>
      </c>
      <c r="BZ92" s="20">
        <f t="shared" si="565"/>
        <v>0.99728277777777774</v>
      </c>
      <c r="CA92" s="20">
        <f t="shared" si="389"/>
        <v>1.6229233267275174</v>
      </c>
      <c r="CB92" s="24"/>
      <c r="CC92" s="24"/>
      <c r="CD92" s="24">
        <v>124000</v>
      </c>
      <c r="CE92" s="20" t="str">
        <f t="shared" si="479"/>
        <v xml:space="preserve"> </v>
      </c>
      <c r="CF92" s="20">
        <f>IF(CD92=0," ",IF(CC92/CD92*100&gt;200,"св.200",CC92/CD92))</f>
        <v>0</v>
      </c>
      <c r="CG92" s="19">
        <f t="shared" si="576"/>
        <v>0</v>
      </c>
      <c r="CH92" s="19">
        <f t="shared" si="577"/>
        <v>-54206.97</v>
      </c>
      <c r="CI92" s="19">
        <f t="shared" si="578"/>
        <v>35875.589999999997</v>
      </c>
      <c r="CJ92" s="20" t="str">
        <f t="shared" si="579"/>
        <v xml:space="preserve"> </v>
      </c>
      <c r="CK92" s="20">
        <f t="shared" ref="CK92:CK94" si="581">IF(CH92=0," ",IF(CH92/CI92*100&gt;200,"св.200",CH92/CI92))</f>
        <v>-1.5109708300267677</v>
      </c>
      <c r="CL92" s="24"/>
      <c r="CM92" s="24"/>
      <c r="CN92" s="24"/>
      <c r="CO92" s="20" t="str">
        <f t="shared" si="393"/>
        <v xml:space="preserve"> </v>
      </c>
      <c r="CP92" s="20" t="str">
        <f t="shared" si="417"/>
        <v xml:space="preserve"> </v>
      </c>
      <c r="CQ92" s="24"/>
      <c r="CR92" s="24">
        <v>-54206.97</v>
      </c>
      <c r="CS92" s="24">
        <v>35875.589999999997</v>
      </c>
      <c r="CT92" s="20" t="str">
        <f>IF(CR92&lt;=0," ",IF(CQ92&lt;=0," ",IF(CR92/CQ92*100&gt;200,"СВ.200",CR92/CQ92)))</f>
        <v xml:space="preserve"> </v>
      </c>
      <c r="CU92" s="20">
        <f>IF(CS92=0," ",IF(CR92/CS92*100&gt;200,"св.200",CR92/CS92))</f>
        <v>-1.5109708300267677</v>
      </c>
      <c r="CV92" s="24"/>
      <c r="CW92" s="24"/>
      <c r="CX92" s="24"/>
      <c r="CY92" s="20" t="str">
        <f t="shared" si="418"/>
        <v xml:space="preserve"> </v>
      </c>
      <c r="CZ92" s="20" t="str">
        <f t="shared" si="419"/>
        <v xml:space="preserve"> </v>
      </c>
      <c r="DA92" s="24"/>
      <c r="DB92" s="24"/>
      <c r="DC92" s="24"/>
      <c r="DD92" s="20" t="str">
        <f t="shared" si="396"/>
        <v xml:space="preserve"> </v>
      </c>
      <c r="DE92" s="20" t="str">
        <f t="shared" si="397"/>
        <v xml:space="preserve"> </v>
      </c>
      <c r="DF92" s="24"/>
      <c r="DG92" s="24"/>
      <c r="DH92" s="24"/>
      <c r="DI92" s="20" t="str">
        <f t="shared" si="398"/>
        <v xml:space="preserve"> </v>
      </c>
      <c r="DJ92" s="20" t="str">
        <f t="shared" si="399"/>
        <v xml:space="preserve"> </v>
      </c>
      <c r="DK92" s="24"/>
      <c r="DL92" s="24"/>
      <c r="DM92" s="20" t="str">
        <f>IF(DK92=0," ",IF(DK92/DL92*100&gt;200,"св.200",DK92/DL92))</f>
        <v xml:space="preserve"> </v>
      </c>
      <c r="DN92" s="24">
        <v>11600</v>
      </c>
      <c r="DO92" s="24">
        <v>11600</v>
      </c>
      <c r="DP92" s="24">
        <v>75529.929999999993</v>
      </c>
      <c r="DQ92" s="20">
        <f t="shared" si="401"/>
        <v>1</v>
      </c>
      <c r="DR92" s="20">
        <f t="shared" si="402"/>
        <v>0.15358150073752222</v>
      </c>
      <c r="DS92" s="44"/>
      <c r="DT92" s="44"/>
      <c r="DU92" s="24"/>
      <c r="DV92" s="20" t="str">
        <f t="shared" si="534"/>
        <v xml:space="preserve"> </v>
      </c>
      <c r="DW92" s="20" t="str">
        <f t="shared" si="559"/>
        <v xml:space="preserve"> </v>
      </c>
    </row>
    <row r="93" spans="1:127" s="14" customFormat="1" ht="15.75" customHeight="1" outlineLevel="1" x14ac:dyDescent="0.25">
      <c r="A93" s="13">
        <f t="shared" si="580"/>
        <v>75</v>
      </c>
      <c r="B93" s="6" t="s">
        <v>32</v>
      </c>
      <c r="C93" s="19">
        <f>J93+AS93</f>
        <v>679320</v>
      </c>
      <c r="D93" s="48">
        <v>679320</v>
      </c>
      <c r="E93" s="19">
        <f>K93+AT93</f>
        <v>715447.9800000001</v>
      </c>
      <c r="F93" s="48">
        <v>715447.98</v>
      </c>
      <c r="G93" s="19">
        <f t="shared" si="567"/>
        <v>729837.84</v>
      </c>
      <c r="H93" s="20">
        <f t="shared" si="358"/>
        <v>1.0531825649178592</v>
      </c>
      <c r="I93" s="20">
        <f t="shared" si="359"/>
        <v>0.98028348324608672</v>
      </c>
      <c r="J93" s="12">
        <f t="shared" si="568"/>
        <v>529820</v>
      </c>
      <c r="K93" s="17">
        <f t="shared" si="568"/>
        <v>555433.08000000007</v>
      </c>
      <c r="L93" s="12">
        <f t="shared" si="568"/>
        <v>499278.57999999996</v>
      </c>
      <c r="M93" s="20">
        <f t="shared" si="362"/>
        <v>1.0483429844097998</v>
      </c>
      <c r="N93" s="20">
        <f t="shared" si="363"/>
        <v>1.1124712780588346</v>
      </c>
      <c r="O93" s="24">
        <v>63000</v>
      </c>
      <c r="P93" s="24">
        <v>66654.14</v>
      </c>
      <c r="Q93" s="24">
        <v>42985.29</v>
      </c>
      <c r="R93" s="20">
        <f t="shared" si="364"/>
        <v>1.0580022222222223</v>
      </c>
      <c r="S93" s="20">
        <f t="shared" si="365"/>
        <v>1.5506267376583942</v>
      </c>
      <c r="T93" s="24"/>
      <c r="U93" s="24"/>
      <c r="V93" s="24"/>
      <c r="W93" s="20" t="str">
        <f t="shared" si="366"/>
        <v xml:space="preserve"> </v>
      </c>
      <c r="X93" s="20" t="str">
        <f t="shared" si="572"/>
        <v xml:space="preserve"> </v>
      </c>
      <c r="Y93" s="24">
        <v>400</v>
      </c>
      <c r="Z93" s="24">
        <v>397.8</v>
      </c>
      <c r="AA93" s="24">
        <v>59.7</v>
      </c>
      <c r="AB93" s="20">
        <f t="shared" si="368"/>
        <v>0.99450000000000005</v>
      </c>
      <c r="AC93" s="20" t="str">
        <f t="shared" si="369"/>
        <v>св.200</v>
      </c>
      <c r="AD93" s="24">
        <v>108000</v>
      </c>
      <c r="AE93" s="24">
        <v>114105.11</v>
      </c>
      <c r="AF93" s="24">
        <v>57328.35</v>
      </c>
      <c r="AG93" s="20">
        <f t="shared" si="370"/>
        <v>1.0565287962962964</v>
      </c>
      <c r="AH93" s="20">
        <f t="shared" si="371"/>
        <v>1.9903784078906859</v>
      </c>
      <c r="AI93" s="24">
        <v>358420</v>
      </c>
      <c r="AJ93" s="24">
        <v>374276.03</v>
      </c>
      <c r="AK93" s="24">
        <v>398055.24</v>
      </c>
      <c r="AL93" s="20">
        <f t="shared" si="372"/>
        <v>1.0442386864572291</v>
      </c>
      <c r="AM93" s="20">
        <f t="shared" si="373"/>
        <v>0.94026153254508105</v>
      </c>
      <c r="AN93" s="24"/>
      <c r="AO93" s="24"/>
      <c r="AP93" s="24">
        <v>850</v>
      </c>
      <c r="AQ93" s="20" t="str">
        <f t="shared" si="545"/>
        <v xml:space="preserve"> </v>
      </c>
      <c r="AR93" s="20">
        <f t="shared" si="374"/>
        <v>0</v>
      </c>
      <c r="AS93" s="7">
        <f t="shared" si="574"/>
        <v>149500</v>
      </c>
      <c r="AT93" s="7">
        <f t="shared" si="575"/>
        <v>160014.9</v>
      </c>
      <c r="AU93" s="7">
        <f t="shared" ref="AU93:AU94" si="582">AZ93+BE93+BJ93+BO93+BT93+BY93+CD93+CI93+DC93+DH93+DP93+CX93+DL93</f>
        <v>230559.25999999998</v>
      </c>
      <c r="AV93" s="20">
        <f t="shared" si="376"/>
        <v>1.070333779264214</v>
      </c>
      <c r="AW93" s="20">
        <f t="shared" si="377"/>
        <v>0.69402937882434224</v>
      </c>
      <c r="AX93" s="24"/>
      <c r="AY93" s="24"/>
      <c r="AZ93" s="24"/>
      <c r="BA93" s="20" t="str">
        <f t="shared" si="378"/>
        <v xml:space="preserve"> </v>
      </c>
      <c r="BB93" s="20" t="str">
        <f t="shared" si="379"/>
        <v xml:space="preserve"> </v>
      </c>
      <c r="BC93" s="24">
        <v>32500</v>
      </c>
      <c r="BD93" s="24">
        <v>32530.25</v>
      </c>
      <c r="BE93" s="24">
        <v>32681.279999999999</v>
      </c>
      <c r="BF93" s="20">
        <f t="shared" si="380"/>
        <v>1.0009307692307692</v>
      </c>
      <c r="BG93" s="20">
        <f t="shared" si="381"/>
        <v>0.99537869997747952</v>
      </c>
      <c r="BH93" s="24">
        <v>42000</v>
      </c>
      <c r="BI93" s="24">
        <v>42060</v>
      </c>
      <c r="BJ93" s="24">
        <v>102855.85</v>
      </c>
      <c r="BK93" s="20">
        <f t="shared" si="382"/>
        <v>1.0014285714285713</v>
      </c>
      <c r="BL93" s="20">
        <f t="shared" si="383"/>
        <v>0.40892180658659666</v>
      </c>
      <c r="BM93" s="24"/>
      <c r="BN93" s="24"/>
      <c r="BO93" s="24"/>
      <c r="BP93" s="20" t="str">
        <f t="shared" si="541"/>
        <v xml:space="preserve"> </v>
      </c>
      <c r="BQ93" s="20" t="str">
        <f t="shared" si="385"/>
        <v xml:space="preserve"> </v>
      </c>
      <c r="BR93" s="24"/>
      <c r="BS93" s="24"/>
      <c r="BT93" s="24"/>
      <c r="BU93" s="20" t="str">
        <f t="shared" si="386"/>
        <v xml:space="preserve"> </v>
      </c>
      <c r="BV93" s="20" t="str">
        <f t="shared" si="387"/>
        <v xml:space="preserve"> </v>
      </c>
      <c r="BW93" s="24">
        <v>75000</v>
      </c>
      <c r="BX93" s="24">
        <v>85424.65</v>
      </c>
      <c r="BY93" s="24">
        <v>79890.8</v>
      </c>
      <c r="BZ93" s="20">
        <f t="shared" si="565"/>
        <v>1.1389953333333334</v>
      </c>
      <c r="CA93" s="20">
        <f t="shared" si="389"/>
        <v>1.0692676753768893</v>
      </c>
      <c r="CB93" s="24"/>
      <c r="CC93" s="24"/>
      <c r="CD93" s="24"/>
      <c r="CE93" s="20" t="str">
        <f t="shared" si="479"/>
        <v xml:space="preserve"> </v>
      </c>
      <c r="CF93" s="20" t="str">
        <f t="shared" si="390"/>
        <v xml:space="preserve"> </v>
      </c>
      <c r="CG93" s="19">
        <f t="shared" si="576"/>
        <v>0</v>
      </c>
      <c r="CH93" s="19">
        <f t="shared" si="577"/>
        <v>0</v>
      </c>
      <c r="CI93" s="19">
        <f t="shared" si="578"/>
        <v>14485.03</v>
      </c>
      <c r="CJ93" s="20" t="str">
        <f t="shared" si="579"/>
        <v xml:space="preserve"> </v>
      </c>
      <c r="CK93" s="20" t="str">
        <f t="shared" si="581"/>
        <v xml:space="preserve"> </v>
      </c>
      <c r="CL93" s="24"/>
      <c r="CM93" s="24"/>
      <c r="CN93" s="24"/>
      <c r="CO93" s="20" t="str">
        <f t="shared" si="393"/>
        <v xml:space="preserve"> </v>
      </c>
      <c r="CP93" s="20" t="str">
        <f t="shared" si="417"/>
        <v xml:space="preserve"> </v>
      </c>
      <c r="CQ93" s="24"/>
      <c r="CR93" s="24"/>
      <c r="CS93" s="24">
        <v>14485.03</v>
      </c>
      <c r="CT93" s="20" t="str">
        <f t="shared" si="394"/>
        <v xml:space="preserve"> </v>
      </c>
      <c r="CU93" s="20" t="str">
        <f>IF(CR93=0," ",IF(CR93/CS93*100&gt;200,"св.200",CR93/CS93))</f>
        <v xml:space="preserve"> </v>
      </c>
      <c r="CV93" s="24"/>
      <c r="CW93" s="24"/>
      <c r="CX93" s="24"/>
      <c r="CY93" s="20" t="str">
        <f t="shared" si="418"/>
        <v xml:space="preserve"> </v>
      </c>
      <c r="CZ93" s="20" t="str">
        <f t="shared" si="419"/>
        <v xml:space="preserve"> </v>
      </c>
      <c r="DA93" s="24"/>
      <c r="DB93" s="24"/>
      <c r="DC93" s="24"/>
      <c r="DD93" s="20" t="str">
        <f t="shared" si="396"/>
        <v xml:space="preserve"> </v>
      </c>
      <c r="DE93" s="20" t="str">
        <f t="shared" si="397"/>
        <v xml:space="preserve"> </v>
      </c>
      <c r="DF93" s="24"/>
      <c r="DG93" s="24"/>
      <c r="DH93" s="24"/>
      <c r="DI93" s="20" t="str">
        <f t="shared" si="398"/>
        <v xml:space="preserve"> </v>
      </c>
      <c r="DJ93" s="20" t="str">
        <f t="shared" si="399"/>
        <v xml:space="preserve"> </v>
      </c>
      <c r="DK93" s="24"/>
      <c r="DL93" s="24"/>
      <c r="DM93" s="20" t="str">
        <f t="shared" si="400"/>
        <v xml:space="preserve"> </v>
      </c>
      <c r="DN93" s="24"/>
      <c r="DO93" s="24"/>
      <c r="DP93" s="24">
        <v>646.29999999999995</v>
      </c>
      <c r="DQ93" s="20" t="str">
        <f t="shared" si="401"/>
        <v xml:space="preserve"> </v>
      </c>
      <c r="DR93" s="20">
        <f t="shared" si="402"/>
        <v>0</v>
      </c>
      <c r="DS93" s="44"/>
      <c r="DT93" s="44"/>
      <c r="DU93" s="24"/>
      <c r="DV93" s="20" t="str">
        <f t="shared" si="534"/>
        <v xml:space="preserve"> </v>
      </c>
      <c r="DW93" s="20" t="str">
        <f t="shared" si="559"/>
        <v xml:space="preserve"> </v>
      </c>
    </row>
    <row r="94" spans="1:127" s="14" customFormat="1" ht="15.75" customHeight="1" outlineLevel="1" x14ac:dyDescent="0.25">
      <c r="A94" s="13">
        <f t="shared" si="580"/>
        <v>76</v>
      </c>
      <c r="B94" s="6" t="s">
        <v>16</v>
      </c>
      <c r="C94" s="19">
        <f>J94+AS94</f>
        <v>2234919</v>
      </c>
      <c r="D94" s="48">
        <v>2234919</v>
      </c>
      <c r="E94" s="19">
        <f>K94+AT94</f>
        <v>2241184.71</v>
      </c>
      <c r="F94" s="48">
        <v>2241184.71</v>
      </c>
      <c r="G94" s="19">
        <f t="shared" si="567"/>
        <v>1888906.0499999998</v>
      </c>
      <c r="H94" s="20">
        <f t="shared" ref="H94:H125" si="583">IF(E94&lt;=0," ",IF(E94/C94*100&gt;200,"СВ.200",E94/C94))</f>
        <v>1.0028035512696434</v>
      </c>
      <c r="I94" s="20">
        <f t="shared" si="359"/>
        <v>1.1864987726626215</v>
      </c>
      <c r="J94" s="12">
        <f t="shared" si="568"/>
        <v>1932158</v>
      </c>
      <c r="K94" s="17">
        <f t="shared" si="568"/>
        <v>1928924.3499999999</v>
      </c>
      <c r="L94" s="12">
        <f t="shared" si="568"/>
        <v>1844685.7999999998</v>
      </c>
      <c r="M94" s="20">
        <f t="shared" ref="M94:M125" si="584">IF(K94&lt;=0," ",IF(K94/J94*100&gt;200,"СВ.200",K94/J94))</f>
        <v>0.99832640498344327</v>
      </c>
      <c r="N94" s="20">
        <f t="shared" si="363"/>
        <v>1.0456655274301998</v>
      </c>
      <c r="O94" s="24">
        <v>469626</v>
      </c>
      <c r="P94" s="24">
        <v>465968.6</v>
      </c>
      <c r="Q94" s="24">
        <v>494535.44</v>
      </c>
      <c r="R94" s="20">
        <f t="shared" ref="R94:R125" si="585">IF(P94&lt;=0," ",IF(O94&lt;=0," ",IF(P94/O94*100&gt;200,"СВ.200",P94/O94)))</f>
        <v>0.99221210069289179</v>
      </c>
      <c r="S94" s="20">
        <f t="shared" si="365"/>
        <v>0.94223499937638433</v>
      </c>
      <c r="T94" s="24"/>
      <c r="U94" s="24"/>
      <c r="V94" s="24"/>
      <c r="W94" s="20" t="str">
        <f t="shared" ref="W94:W125" si="586">IF(U94&lt;=0," ",IF(T94&lt;=0," ",IF(U94/T94*100&gt;200,"СВ.200",U94/T94)))</f>
        <v xml:space="preserve"> </v>
      </c>
      <c r="X94" s="20" t="str">
        <f t="shared" si="572"/>
        <v xml:space="preserve"> </v>
      </c>
      <c r="Y94" s="24">
        <v>821850</v>
      </c>
      <c r="Z94" s="24">
        <v>821856.18</v>
      </c>
      <c r="AA94" s="24">
        <v>678452.52</v>
      </c>
      <c r="AB94" s="20">
        <f t="shared" ref="AB94:AB126" si="587">IF(Z94&lt;=0," ",IF(Y94&lt;=0," ",IF(Z94/Y94*100&gt;200,"СВ.200",Z94/Y94)))</f>
        <v>1.0000075196203688</v>
      </c>
      <c r="AC94" s="20">
        <f t="shared" si="369"/>
        <v>1.211368748398193</v>
      </c>
      <c r="AD94" s="24">
        <v>82064</v>
      </c>
      <c r="AE94" s="24">
        <v>79185.91</v>
      </c>
      <c r="AF94" s="24">
        <v>65721.27</v>
      </c>
      <c r="AG94" s="20">
        <f t="shared" ref="AG94:AG125" si="588">IF(AE94&lt;=0," ",IF(AD94&lt;=0," ",IF(AE94/AD94*100&gt;200,"СВ.200",AE94/AD94)))</f>
        <v>0.96492871417430304</v>
      </c>
      <c r="AH94" s="20">
        <f t="shared" si="371"/>
        <v>1.2048749210111125</v>
      </c>
      <c r="AI94" s="24">
        <v>558618</v>
      </c>
      <c r="AJ94" s="24">
        <v>561913.66</v>
      </c>
      <c r="AK94" s="24">
        <v>605976.56999999995</v>
      </c>
      <c r="AL94" s="20">
        <f t="shared" ref="AL94:AL125" si="589">IF(AJ94&lt;=0," ",IF(AI94&lt;=0," ",IF(AJ94/AI94*100&gt;200,"СВ.200",AJ94/AI94)))</f>
        <v>1.0058996666774076</v>
      </c>
      <c r="AM94" s="20">
        <f t="shared" si="373"/>
        <v>0.92728611602920563</v>
      </c>
      <c r="AN94" s="24"/>
      <c r="AO94" s="24"/>
      <c r="AP94" s="24"/>
      <c r="AQ94" s="20" t="str">
        <f t="shared" si="545"/>
        <v xml:space="preserve"> </v>
      </c>
      <c r="AR94" s="20" t="str">
        <f t="shared" si="374"/>
        <v xml:space="preserve"> </v>
      </c>
      <c r="AS94" s="7">
        <f t="shared" si="574"/>
        <v>302761</v>
      </c>
      <c r="AT94" s="7">
        <f t="shared" si="575"/>
        <v>312260.36</v>
      </c>
      <c r="AU94" s="7">
        <f t="shared" si="582"/>
        <v>44220.25</v>
      </c>
      <c r="AV94" s="20">
        <f t="shared" ref="AV94:AV125" si="590">IF(AT94&lt;=0," ",IF(AS94&lt;=0," ",IF(AT94/AS94*100&gt;200,"СВ.200",AT94/AS94)))</f>
        <v>1.0313757716482637</v>
      </c>
      <c r="AW94" s="20" t="str">
        <f t="shared" si="377"/>
        <v>св.200</v>
      </c>
      <c r="AX94" s="24"/>
      <c r="AY94" s="24"/>
      <c r="AZ94" s="24"/>
      <c r="BA94" s="20" t="str">
        <f t="shared" ref="BA94:BA125" si="591">IF(AY94&lt;=0," ",IF(AX94&lt;=0," ",IF(AY94/AX94*100&gt;200,"СВ.200",AY94/AX94)))</f>
        <v xml:space="preserve"> </v>
      </c>
      <c r="BB94" s="20" t="str">
        <f t="shared" si="379"/>
        <v xml:space="preserve"> </v>
      </c>
      <c r="BC94" s="24">
        <v>110911</v>
      </c>
      <c r="BD94" s="24">
        <v>120410.98</v>
      </c>
      <c r="BE94" s="24">
        <v>27494.7</v>
      </c>
      <c r="BF94" s="20">
        <f t="shared" si="380"/>
        <v>1.0856540830034893</v>
      </c>
      <c r="BG94" s="20" t="str">
        <f t="shared" si="381"/>
        <v>св.200</v>
      </c>
      <c r="BH94" s="24"/>
      <c r="BI94" s="24"/>
      <c r="BJ94" s="24"/>
      <c r="BK94" s="20" t="str">
        <f t="shared" ref="BK94:BK125" si="592">IF(BI94&lt;=0," ",IF(BH94&lt;=0," ",IF(BI94/BH94*100&gt;200,"СВ.200",BI94/BH94)))</f>
        <v xml:space="preserve"> </v>
      </c>
      <c r="BL94" s="20" t="str">
        <f t="shared" si="383"/>
        <v xml:space="preserve"> </v>
      </c>
      <c r="BM94" s="24"/>
      <c r="BN94" s="24"/>
      <c r="BO94" s="24"/>
      <c r="BP94" s="20" t="str">
        <f t="shared" si="541"/>
        <v xml:space="preserve"> </v>
      </c>
      <c r="BQ94" s="20" t="str">
        <f t="shared" si="385"/>
        <v xml:space="preserve"> </v>
      </c>
      <c r="BR94" s="24"/>
      <c r="BS94" s="24"/>
      <c r="BT94" s="24"/>
      <c r="BU94" s="20" t="str">
        <f t="shared" ref="BU94:BU125" si="593">IF(BS94&lt;=0," ",IF(BR94&lt;=0," ",IF(BS94/BR94*100&gt;200,"СВ.200",BS94/BR94)))</f>
        <v xml:space="preserve"> </v>
      </c>
      <c r="BV94" s="20" t="str">
        <f t="shared" si="387"/>
        <v xml:space="preserve"> </v>
      </c>
      <c r="BW94" s="24">
        <v>14632</v>
      </c>
      <c r="BX94" s="24">
        <v>14631.38</v>
      </c>
      <c r="BY94" s="24">
        <v>14426.61</v>
      </c>
      <c r="BZ94" s="20">
        <f t="shared" si="565"/>
        <v>0.999957627118644</v>
      </c>
      <c r="CA94" s="20">
        <f t="shared" si="389"/>
        <v>1.01419390972654</v>
      </c>
      <c r="CB94" s="24">
        <v>177218</v>
      </c>
      <c r="CC94" s="24">
        <v>177218</v>
      </c>
      <c r="CD94" s="24"/>
      <c r="CE94" s="20">
        <f t="shared" si="479"/>
        <v>1</v>
      </c>
      <c r="CF94" s="20" t="str">
        <f t="shared" si="390"/>
        <v xml:space="preserve"> </v>
      </c>
      <c r="CG94" s="19">
        <f t="shared" si="576"/>
        <v>0</v>
      </c>
      <c r="CH94" s="19">
        <f t="shared" si="577"/>
        <v>0</v>
      </c>
      <c r="CI94" s="19">
        <f t="shared" si="578"/>
        <v>0</v>
      </c>
      <c r="CJ94" s="20" t="str">
        <f t="shared" si="579"/>
        <v xml:space="preserve"> </v>
      </c>
      <c r="CK94" s="20" t="str">
        <f t="shared" si="581"/>
        <v xml:space="preserve"> </v>
      </c>
      <c r="CL94" s="24"/>
      <c r="CM94" s="24"/>
      <c r="CN94" s="24"/>
      <c r="CO94" s="20" t="str">
        <f t="shared" si="393"/>
        <v xml:space="preserve"> </v>
      </c>
      <c r="CP94" s="20" t="str">
        <f t="shared" si="417"/>
        <v xml:space="preserve"> </v>
      </c>
      <c r="CQ94" s="24"/>
      <c r="CR94" s="24"/>
      <c r="CS94" s="24"/>
      <c r="CT94" s="20" t="str">
        <f t="shared" si="394"/>
        <v xml:space="preserve"> </v>
      </c>
      <c r="CU94" s="20" t="str">
        <f t="shared" si="395"/>
        <v xml:space="preserve"> </v>
      </c>
      <c r="CV94" s="24"/>
      <c r="CW94" s="24"/>
      <c r="CX94" s="24"/>
      <c r="CY94" s="20" t="str">
        <f t="shared" si="418"/>
        <v xml:space="preserve"> </v>
      </c>
      <c r="CZ94" s="20" t="str">
        <f t="shared" si="419"/>
        <v xml:space="preserve"> </v>
      </c>
      <c r="DA94" s="24"/>
      <c r="DB94" s="24"/>
      <c r="DC94" s="24"/>
      <c r="DD94" s="20" t="str">
        <f t="shared" ref="DD94:DD125" si="594">IF(DB94&lt;=0," ",IF(DA94&lt;=0," ",IF(DB94/DA94*100&gt;200,"СВ.200",DB94/DA94)))</f>
        <v xml:space="preserve"> </v>
      </c>
      <c r="DE94" s="20" t="str">
        <f t="shared" si="397"/>
        <v xml:space="preserve"> </v>
      </c>
      <c r="DF94" s="24"/>
      <c r="DG94" s="24"/>
      <c r="DH94" s="24"/>
      <c r="DI94" s="20" t="str">
        <f t="shared" ref="DI94:DI125" si="595">IF(DG94&lt;=0," ",IF(DF94&lt;=0," ",IF(DG94/DF94*100&gt;200,"СВ.200",DG94/DF94)))</f>
        <v xml:space="preserve"> </v>
      </c>
      <c r="DJ94" s="20" t="str">
        <f t="shared" si="399"/>
        <v xml:space="preserve"> </v>
      </c>
      <c r="DK94" s="24"/>
      <c r="DL94" s="24"/>
      <c r="DM94" s="20" t="str">
        <f t="shared" si="400"/>
        <v xml:space="preserve"> </v>
      </c>
      <c r="DN94" s="24"/>
      <c r="DO94" s="24"/>
      <c r="DP94" s="24">
        <v>2298.94</v>
      </c>
      <c r="DQ94" s="20" t="str">
        <f t="shared" ref="DQ94:DQ125" si="596">IF(DO94&lt;=0," ",IF(DN94&lt;=0," ",IF(DO94/DN94*100&gt;200,"СВ.200",DO94/DN94)))</f>
        <v xml:space="preserve"> </v>
      </c>
      <c r="DR94" s="20">
        <f t="shared" si="402"/>
        <v>0</v>
      </c>
      <c r="DS94" s="44"/>
      <c r="DT94" s="44"/>
      <c r="DU94" s="24"/>
      <c r="DV94" s="20" t="str">
        <f t="shared" si="534"/>
        <v xml:space="preserve"> </v>
      </c>
      <c r="DW94" s="20" t="str">
        <f t="shared" si="559"/>
        <v xml:space="preserve"> </v>
      </c>
    </row>
    <row r="95" spans="1:127" s="83" customFormat="1" ht="15.75" x14ac:dyDescent="0.2">
      <c r="A95" s="76"/>
      <c r="B95" s="77" t="s">
        <v>149</v>
      </c>
      <c r="C95" s="84">
        <f>SUM(C96:C99)</f>
        <v>146584937.54999998</v>
      </c>
      <c r="D95" s="85"/>
      <c r="E95" s="84">
        <f t="shared" ref="E95" si="597">SUM(E96:E99)</f>
        <v>147300522.59000003</v>
      </c>
      <c r="F95" s="85"/>
      <c r="G95" s="84">
        <f t="shared" ref="G95" si="598">SUM(G96:G99)</f>
        <v>136285597.98000002</v>
      </c>
      <c r="H95" s="80">
        <f t="shared" si="583"/>
        <v>1.0048817092121485</v>
      </c>
      <c r="I95" s="80">
        <f t="shared" si="359"/>
        <v>1.0808223669504422</v>
      </c>
      <c r="J95" s="78">
        <f t="shared" ref="J95" si="599">SUM(J96:J99)</f>
        <v>135990092.34999999</v>
      </c>
      <c r="K95" s="88">
        <f>SUM(K96:K99)</f>
        <v>136140522.36000001</v>
      </c>
      <c r="L95" s="78">
        <f t="shared" ref="L95" si="600">SUM(L96:L99)</f>
        <v>129606048.40000002</v>
      </c>
      <c r="M95" s="80">
        <f t="shared" si="584"/>
        <v>1.0011061836005881</v>
      </c>
      <c r="N95" s="80">
        <f t="shared" si="363"/>
        <v>1.0504179707711849</v>
      </c>
      <c r="O95" s="78">
        <f>SUM(O96:O99)</f>
        <v>110451142.34999999</v>
      </c>
      <c r="P95" s="78">
        <f>SUM(P96:P99)</f>
        <v>110806914.47</v>
      </c>
      <c r="Q95" s="78">
        <f>SUM(Q96:Q99)</f>
        <v>103247336</v>
      </c>
      <c r="R95" s="80">
        <f t="shared" si="585"/>
        <v>1.0032210813978966</v>
      </c>
      <c r="S95" s="80">
        <f t="shared" si="365"/>
        <v>1.0732181455025629</v>
      </c>
      <c r="T95" s="78">
        <f>SUM(T96:T99)</f>
        <v>3731150</v>
      </c>
      <c r="U95" s="78">
        <f>SUM(U96:U99)</f>
        <v>3802887.31</v>
      </c>
      <c r="V95" s="78">
        <f>SUM(V96:V99)</f>
        <v>3154784.1</v>
      </c>
      <c r="W95" s="80">
        <f t="shared" si="586"/>
        <v>1.019226595017622</v>
      </c>
      <c r="X95" s="80">
        <f t="shared" si="367"/>
        <v>1.2054350438751102</v>
      </c>
      <c r="Y95" s="78">
        <f>SUM(Y96:Y99)</f>
        <v>313800</v>
      </c>
      <c r="Z95" s="78">
        <f>SUM(Z96:Z99)</f>
        <v>311749.57</v>
      </c>
      <c r="AA95" s="78">
        <f>SUM(AA96:AA99)</f>
        <v>313938.20999999996</v>
      </c>
      <c r="AB95" s="80">
        <f t="shared" si="587"/>
        <v>0.99346580624601655</v>
      </c>
      <c r="AC95" s="80">
        <f t="shared" si="369"/>
        <v>0.99302843702905752</v>
      </c>
      <c r="AD95" s="78">
        <f>SUM(AD96:AD99)</f>
        <v>5748175.6600000001</v>
      </c>
      <c r="AE95" s="78">
        <f>SUM(AE96:AE99)</f>
        <v>5587446.6699999999</v>
      </c>
      <c r="AF95" s="78">
        <f>SUM(AF96:AF99)</f>
        <v>5684830.2400000002</v>
      </c>
      <c r="AG95" s="80">
        <f t="shared" si="588"/>
        <v>0.97203826057048504</v>
      </c>
      <c r="AH95" s="80">
        <f t="shared" si="371"/>
        <v>0.98286957290038612</v>
      </c>
      <c r="AI95" s="78">
        <f>SUM(AI96:AI99)</f>
        <v>15701824.34</v>
      </c>
      <c r="AJ95" s="78">
        <f>SUM(AJ96:AJ99)</f>
        <v>15588004.34</v>
      </c>
      <c r="AK95" s="78">
        <f>SUM(AK96:AK99)</f>
        <v>17161364.849999998</v>
      </c>
      <c r="AL95" s="80">
        <f t="shared" si="589"/>
        <v>0.9927511607864542</v>
      </c>
      <c r="AM95" s="80">
        <f t="shared" si="373"/>
        <v>0.90831961654844728</v>
      </c>
      <c r="AN95" s="78">
        <f>SUM(AN96:AN99)</f>
        <v>44000</v>
      </c>
      <c r="AO95" s="78">
        <f>SUM(AO96:AO99)</f>
        <v>43520</v>
      </c>
      <c r="AP95" s="78">
        <f>SUM(AP96:AP99)</f>
        <v>43795</v>
      </c>
      <c r="AQ95" s="80">
        <f t="shared" si="545"/>
        <v>0.98909090909090913</v>
      </c>
      <c r="AR95" s="80">
        <f t="shared" si="374"/>
        <v>0.99372074437721203</v>
      </c>
      <c r="AS95" s="78">
        <f>SUM(AS96:AS99)</f>
        <v>10594845.199999997</v>
      </c>
      <c r="AT95" s="78">
        <f t="shared" ref="AT95:AU95" si="601">SUM(AT96:AT99)</f>
        <v>11160000.23</v>
      </c>
      <c r="AU95" s="78">
        <f t="shared" si="601"/>
        <v>6679549.5800000001</v>
      </c>
      <c r="AV95" s="80">
        <f t="shared" si="590"/>
        <v>1.0533424527995938</v>
      </c>
      <c r="AW95" s="80">
        <f t="shared" si="377"/>
        <v>1.6707713740781904</v>
      </c>
      <c r="AX95" s="78">
        <f>SUM(AX96:AX99)</f>
        <v>8400000</v>
      </c>
      <c r="AY95" s="78">
        <f>SUM(AY96:AY99)</f>
        <v>8789559.8900000006</v>
      </c>
      <c r="AZ95" s="78">
        <f>SUM(AZ96:AZ99)</f>
        <v>4247350.4400000004</v>
      </c>
      <c r="BA95" s="80">
        <f t="shared" si="591"/>
        <v>1.0463761773809523</v>
      </c>
      <c r="BB95" s="80" t="str">
        <f t="shared" si="379"/>
        <v>св.200</v>
      </c>
      <c r="BC95" s="78">
        <f>SUM(BC96:BC99)</f>
        <v>25038.89</v>
      </c>
      <c r="BD95" s="78">
        <f>SUM(BD96:BD99)</f>
        <v>25038.89</v>
      </c>
      <c r="BE95" s="78">
        <f>SUM(BE96:BE99)</f>
        <v>16671.150000000001</v>
      </c>
      <c r="BF95" s="80">
        <f t="shared" si="380"/>
        <v>1</v>
      </c>
      <c r="BG95" s="80">
        <f t="shared" si="381"/>
        <v>1.5019293809965117</v>
      </c>
      <c r="BH95" s="78">
        <f>SUM(BH96:BH99)</f>
        <v>88400</v>
      </c>
      <c r="BI95" s="78">
        <f>SUM(BI96:BI99)</f>
        <v>93952.8</v>
      </c>
      <c r="BJ95" s="78">
        <f>SUM(BJ96:BJ99)</f>
        <v>116291.7</v>
      </c>
      <c r="BK95" s="80">
        <f t="shared" si="592"/>
        <v>1.062814479638009</v>
      </c>
      <c r="BL95" s="80">
        <f t="shared" si="383"/>
        <v>0.8079063252149552</v>
      </c>
      <c r="BM95" s="78">
        <f>SUM(BM96:BM99)</f>
        <v>0</v>
      </c>
      <c r="BN95" s="78">
        <f>SUM(BN96:BN99)</f>
        <v>0</v>
      </c>
      <c r="BO95" s="78">
        <f>SUM(BO96:BO99)</f>
        <v>0</v>
      </c>
      <c r="BP95" s="80" t="str">
        <f t="shared" si="541"/>
        <v xml:space="preserve"> </v>
      </c>
      <c r="BQ95" s="80" t="str">
        <f t="shared" si="385"/>
        <v xml:space="preserve"> </v>
      </c>
      <c r="BR95" s="78">
        <f>SUM(BR96:BR99)</f>
        <v>1384874.11</v>
      </c>
      <c r="BS95" s="78">
        <f>SUM(BS96:BS99)</f>
        <v>1544209.3</v>
      </c>
      <c r="BT95" s="78">
        <f>SUM(BT96:BT99)</f>
        <v>1452855.1</v>
      </c>
      <c r="BU95" s="80">
        <f t="shared" si="593"/>
        <v>1.1150539163447859</v>
      </c>
      <c r="BV95" s="80">
        <f t="shared" si="387"/>
        <v>1.0628790854642007</v>
      </c>
      <c r="BW95" s="78">
        <f>SUM(BW96:BW99)</f>
        <v>11986.67</v>
      </c>
      <c r="BX95" s="78">
        <f>SUM(BX96:BX99)</f>
        <v>12017.3</v>
      </c>
      <c r="BY95" s="78">
        <f>SUM(BY96:BY99)</f>
        <v>6731.75</v>
      </c>
      <c r="BZ95" s="80">
        <f t="shared" si="565"/>
        <v>1.002555338555245</v>
      </c>
      <c r="CA95" s="80">
        <f t="shared" si="389"/>
        <v>1.7851673041928176</v>
      </c>
      <c r="CB95" s="78">
        <f>SUM(CB96:CB99)</f>
        <v>0</v>
      </c>
      <c r="CC95" s="78">
        <f>SUM(CC96:CC99)</f>
        <v>0</v>
      </c>
      <c r="CD95" s="78">
        <f>SUM(CD96:CD99)</f>
        <v>0</v>
      </c>
      <c r="CE95" s="80" t="str">
        <f t="shared" si="479"/>
        <v xml:space="preserve"> </v>
      </c>
      <c r="CF95" s="80" t="str">
        <f t="shared" si="390"/>
        <v xml:space="preserve"> </v>
      </c>
      <c r="CG95" s="84">
        <f>SUM(CG96:CG99)</f>
        <v>250000</v>
      </c>
      <c r="CH95" s="84">
        <f t="shared" ref="CH95:CI95" si="602">SUM(CH96:CH99)</f>
        <v>250677.95</v>
      </c>
      <c r="CI95" s="84">
        <f t="shared" si="602"/>
        <v>696118.41</v>
      </c>
      <c r="CJ95" s="80">
        <f t="shared" si="392"/>
        <v>1.0027118000000002</v>
      </c>
      <c r="CK95" s="80">
        <f t="shared" si="416"/>
        <v>0.36010820343050542</v>
      </c>
      <c r="CL95" s="78">
        <f>SUM(CL96:CL99)</f>
        <v>250000</v>
      </c>
      <c r="CM95" s="78">
        <f>SUM(CM96:CM99)</f>
        <v>250677.95</v>
      </c>
      <c r="CN95" s="78">
        <f>SUM(CN96:CN99)</f>
        <v>594998.27</v>
      </c>
      <c r="CO95" s="80">
        <f t="shared" si="393"/>
        <v>1.0027118000000002</v>
      </c>
      <c r="CP95" s="80">
        <f t="shared" si="417"/>
        <v>0.42130870397320652</v>
      </c>
      <c r="CQ95" s="78">
        <f>SUM(CQ96:CQ99)</f>
        <v>0</v>
      </c>
      <c r="CR95" s="78">
        <f>SUM(CR96:CR99)</f>
        <v>0</v>
      </c>
      <c r="CS95" s="78">
        <f>SUM(CS96:CS99)</f>
        <v>101120.14</v>
      </c>
      <c r="CT95" s="80" t="str">
        <f t="shared" si="394"/>
        <v xml:space="preserve"> </v>
      </c>
      <c r="CU95" s="80">
        <f t="shared" si="395"/>
        <v>0</v>
      </c>
      <c r="CV95" s="78">
        <f>SUM(CV96:CV99)</f>
        <v>172422.79</v>
      </c>
      <c r="CW95" s="78">
        <f>SUM(CW96:CW99)</f>
        <v>172422.79</v>
      </c>
      <c r="CX95" s="78">
        <f>SUM(CX96:CX99)</f>
        <v>112863.21</v>
      </c>
      <c r="CY95" s="82">
        <f t="shared" si="418"/>
        <v>1</v>
      </c>
      <c r="CZ95" s="82">
        <f t="shared" si="419"/>
        <v>1.5277147442465973</v>
      </c>
      <c r="DA95" s="78">
        <f>SUM(DA96:DA99)</f>
        <v>0</v>
      </c>
      <c r="DB95" s="78">
        <f>SUM(DB96:DB99)</f>
        <v>0</v>
      </c>
      <c r="DC95" s="78">
        <f>SUM(DC96:DC99)</f>
        <v>0</v>
      </c>
      <c r="DD95" s="80" t="str">
        <f t="shared" si="594"/>
        <v xml:space="preserve"> </v>
      </c>
      <c r="DE95" s="80" t="str">
        <f t="shared" si="397"/>
        <v xml:space="preserve"> </v>
      </c>
      <c r="DF95" s="78">
        <f>SUM(DF96:DF99)</f>
        <v>100000</v>
      </c>
      <c r="DG95" s="78">
        <f>SUM(DG96:DG99)</f>
        <v>110398.57</v>
      </c>
      <c r="DH95" s="78">
        <f>SUM(DH96:DH99)</f>
        <v>21172.21</v>
      </c>
      <c r="DI95" s="80">
        <f>IF(DG95&lt;=0," ",IF(DF95&lt;=0," ",IF(DG95/DF95*100&gt;200,"СВ.200",DG95/DF95)))</f>
        <v>1.1039857000000002</v>
      </c>
      <c r="DJ95" s="80" t="str">
        <f t="shared" si="399"/>
        <v>св.200</v>
      </c>
      <c r="DK95" s="78">
        <f>SUM(DK96:DK99)</f>
        <v>-400</v>
      </c>
      <c r="DL95" s="78">
        <f>SUM(DL96:DL99)</f>
        <v>0</v>
      </c>
      <c r="DM95" s="80" t="e">
        <f>IF(DK95=0," ",IF(DK95/DL95*100&gt;200,"св.200",DK95/DL95))</f>
        <v>#DIV/0!</v>
      </c>
      <c r="DN95" s="78">
        <f>SUM(DN96:DN99)</f>
        <v>0</v>
      </c>
      <c r="DO95" s="78">
        <f>SUM(DO96:DO99)</f>
        <v>0</v>
      </c>
      <c r="DP95" s="78">
        <f>SUM(DP96:DP99)</f>
        <v>9495.61</v>
      </c>
      <c r="DQ95" s="80" t="str">
        <f t="shared" si="596"/>
        <v xml:space="preserve"> </v>
      </c>
      <c r="DR95" s="80">
        <f t="shared" si="402"/>
        <v>0</v>
      </c>
      <c r="DS95" s="78">
        <f>SUM(DS96:DS99)</f>
        <v>162122.74</v>
      </c>
      <c r="DT95" s="78">
        <f>SUM(DT96:DT99)</f>
        <v>162122.74</v>
      </c>
      <c r="DU95" s="78">
        <f>SUM(DU96:DU99)</f>
        <v>0</v>
      </c>
      <c r="DV95" s="80">
        <f t="shared" si="534"/>
        <v>1</v>
      </c>
      <c r="DW95" s="80" t="str">
        <f t="shared" si="559"/>
        <v xml:space="preserve"> </v>
      </c>
    </row>
    <row r="96" spans="1:127" s="14" customFormat="1" ht="15.75" customHeight="1" outlineLevel="1" x14ac:dyDescent="0.25">
      <c r="A96" s="13">
        <v>77</v>
      </c>
      <c r="B96" s="6" t="s">
        <v>54</v>
      </c>
      <c r="C96" s="19">
        <f>J96+AS96</f>
        <v>137597719.66</v>
      </c>
      <c r="D96" s="48">
        <v>137597719.66</v>
      </c>
      <c r="E96" s="19">
        <f>K96+AT96</f>
        <v>138275806.60000002</v>
      </c>
      <c r="F96" s="48">
        <v>138275806.59999999</v>
      </c>
      <c r="G96" s="19">
        <f t="shared" ref="G96:G99" si="603">L96+AU96</f>
        <v>126143910.05000001</v>
      </c>
      <c r="H96" s="20">
        <f t="shared" si="583"/>
        <v>1.0049280390814292</v>
      </c>
      <c r="I96" s="20">
        <f t="shared" si="359"/>
        <v>1.0961750475721836</v>
      </c>
      <c r="J96" s="12">
        <f t="shared" ref="J96:L99" si="604">Y96++AI96+O96+AD96+AN96+T96</f>
        <v>127248450</v>
      </c>
      <c r="K96" s="17">
        <f t="shared" si="604"/>
        <v>127366534.71000001</v>
      </c>
      <c r="L96" s="12">
        <f t="shared" si="604"/>
        <v>119698443.46000001</v>
      </c>
      <c r="M96" s="20">
        <f t="shared" si="584"/>
        <v>1.0009279854489388</v>
      </c>
      <c r="N96" s="20">
        <f t="shared" si="363"/>
        <v>1.0640617457365891</v>
      </c>
      <c r="O96" s="24">
        <v>108882000</v>
      </c>
      <c r="P96" s="24">
        <v>109200969.92</v>
      </c>
      <c r="Q96" s="24">
        <v>101715776.62</v>
      </c>
      <c r="R96" s="20">
        <f t="shared" si="585"/>
        <v>1.0029295009276098</v>
      </c>
      <c r="S96" s="20">
        <f t="shared" si="365"/>
        <v>1.0735893049115077</v>
      </c>
      <c r="T96" s="24">
        <v>3731150</v>
      </c>
      <c r="U96" s="24">
        <v>3802887.31</v>
      </c>
      <c r="V96" s="24">
        <v>3154784.1</v>
      </c>
      <c r="W96" s="20">
        <f t="shared" si="586"/>
        <v>1.019226595017622</v>
      </c>
      <c r="X96" s="20">
        <f t="shared" si="367"/>
        <v>1.2054350438751102</v>
      </c>
      <c r="Y96" s="24">
        <v>85300</v>
      </c>
      <c r="Z96" s="24">
        <v>59791.66</v>
      </c>
      <c r="AA96" s="24">
        <v>85330.76</v>
      </c>
      <c r="AB96" s="20">
        <f t="shared" si="587"/>
        <v>0.70095732708089098</v>
      </c>
      <c r="AC96" s="20">
        <f t="shared" si="369"/>
        <v>0.70070464624948858</v>
      </c>
      <c r="AD96" s="24">
        <v>4800000</v>
      </c>
      <c r="AE96" s="24">
        <v>4733794.5599999996</v>
      </c>
      <c r="AF96" s="24">
        <v>4906846.9000000004</v>
      </c>
      <c r="AG96" s="20">
        <f t="shared" si="588"/>
        <v>0.98620719999999995</v>
      </c>
      <c r="AH96" s="20">
        <f t="shared" si="371"/>
        <v>0.96473247616509072</v>
      </c>
      <c r="AI96" s="24">
        <v>9750000</v>
      </c>
      <c r="AJ96" s="24">
        <v>9569091.2599999998</v>
      </c>
      <c r="AK96" s="24">
        <v>9835705.0800000001</v>
      </c>
      <c r="AL96" s="20">
        <f t="shared" si="589"/>
        <v>0.98144525743589739</v>
      </c>
      <c r="AM96" s="20">
        <f t="shared" si="373"/>
        <v>0.97289326816619026</v>
      </c>
      <c r="AN96" s="24"/>
      <c r="AO96" s="24"/>
      <c r="AP96" s="24"/>
      <c r="AQ96" s="20" t="str">
        <f t="shared" si="545"/>
        <v xml:space="preserve"> </v>
      </c>
      <c r="AR96" s="20" t="str">
        <f t="shared" si="374"/>
        <v xml:space="preserve"> </v>
      </c>
      <c r="AS96" s="7">
        <f>AX96+BC96+BH96+BM96+BR96+BW96+CB96+CG96+DA96+DF96+DN96+CV96+DS96</f>
        <v>10349269.659999998</v>
      </c>
      <c r="AT96" s="7">
        <f>AY96+BD96+BI96+BN96+BS96+BX96+CC96+CH96+DB96+DG96+DO96+CW96+DK96+DT96</f>
        <v>10909271.890000001</v>
      </c>
      <c r="AU96" s="7">
        <f t="shared" ref="AU96" si="605">AZ96+BE96+BJ96+BO96+BT96+BY96+CD96+CI96+DC96+DH96+DP96+CX96+DL96</f>
        <v>6445466.5900000008</v>
      </c>
      <c r="AV96" s="20">
        <f t="shared" si="590"/>
        <v>1.0541103139059576</v>
      </c>
      <c r="AW96" s="20">
        <f t="shared" si="377"/>
        <v>1.6925495986474424</v>
      </c>
      <c r="AX96" s="24">
        <v>8400000</v>
      </c>
      <c r="AY96" s="24">
        <v>8789559.8900000006</v>
      </c>
      <c r="AZ96" s="24">
        <v>4247350.4400000004</v>
      </c>
      <c r="BA96" s="20">
        <f t="shared" si="591"/>
        <v>1.0463761773809523</v>
      </c>
      <c r="BB96" s="20" t="str">
        <f t="shared" si="379"/>
        <v>св.200</v>
      </c>
      <c r="BC96" s="24"/>
      <c r="BD96" s="24"/>
      <c r="BE96" s="24"/>
      <c r="BF96" s="20" t="str">
        <f t="shared" si="380"/>
        <v xml:space="preserve"> </v>
      </c>
      <c r="BG96" s="20" t="str">
        <f t="shared" si="381"/>
        <v xml:space="preserve"> </v>
      </c>
      <c r="BH96" s="24"/>
      <c r="BI96" s="24"/>
      <c r="BJ96" s="24"/>
      <c r="BK96" s="20" t="str">
        <f t="shared" si="592"/>
        <v xml:space="preserve"> </v>
      </c>
      <c r="BL96" s="20" t="str">
        <f t="shared" si="383"/>
        <v xml:space="preserve"> </v>
      </c>
      <c r="BM96" s="24"/>
      <c r="BN96" s="24"/>
      <c r="BO96" s="24"/>
      <c r="BP96" s="20" t="str">
        <f t="shared" si="541"/>
        <v xml:space="preserve"> </v>
      </c>
      <c r="BQ96" s="20" t="str">
        <f t="shared" si="385"/>
        <v xml:space="preserve"> </v>
      </c>
      <c r="BR96" s="24">
        <v>1384874.11</v>
      </c>
      <c r="BS96" s="24">
        <v>1544209.3</v>
      </c>
      <c r="BT96" s="24">
        <v>1452855.1</v>
      </c>
      <c r="BU96" s="20">
        <f t="shared" si="593"/>
        <v>1.1150539163447859</v>
      </c>
      <c r="BV96" s="20">
        <f t="shared" si="387"/>
        <v>1.0628790854642007</v>
      </c>
      <c r="BW96" s="24"/>
      <c r="BX96" s="24">
        <v>30.63</v>
      </c>
      <c r="BY96" s="24">
        <v>6731.75</v>
      </c>
      <c r="BZ96" s="20" t="str">
        <f t="shared" si="565"/>
        <v xml:space="preserve"> </v>
      </c>
      <c r="CA96" s="20">
        <f t="shared" si="389"/>
        <v>4.5500798455082262E-3</v>
      </c>
      <c r="CB96" s="24"/>
      <c r="CC96" s="24"/>
      <c r="CD96" s="24"/>
      <c r="CE96" s="20" t="str">
        <f t="shared" si="479"/>
        <v xml:space="preserve"> </v>
      </c>
      <c r="CF96" s="20" t="str">
        <f>IF(CC96=0," ",IF(CC96/CD96*100&gt;200,"св.200",CC96/CD96))</f>
        <v xml:space="preserve"> </v>
      </c>
      <c r="CG96" s="19">
        <f t="shared" ref="CG96:CI96" si="606">CL96+CQ96</f>
        <v>250000</v>
      </c>
      <c r="CH96" s="19">
        <f t="shared" si="606"/>
        <v>250677.95</v>
      </c>
      <c r="CI96" s="19">
        <f t="shared" si="606"/>
        <v>594998.27</v>
      </c>
      <c r="CJ96" s="20">
        <f t="shared" si="392"/>
        <v>1.0027118000000002</v>
      </c>
      <c r="CK96" s="20">
        <f t="shared" si="416"/>
        <v>0.42130870397320652</v>
      </c>
      <c r="CL96" s="24">
        <v>250000</v>
      </c>
      <c r="CM96" s="24">
        <v>250677.95</v>
      </c>
      <c r="CN96" s="24">
        <v>594998.27</v>
      </c>
      <c r="CO96" s="20">
        <f t="shared" si="393"/>
        <v>1.0027118000000002</v>
      </c>
      <c r="CP96" s="20">
        <f t="shared" si="417"/>
        <v>0.42130870397320652</v>
      </c>
      <c r="CQ96" s="24"/>
      <c r="CR96" s="24"/>
      <c r="CS96" s="24"/>
      <c r="CT96" s="20" t="str">
        <f t="shared" si="394"/>
        <v xml:space="preserve"> </v>
      </c>
      <c r="CU96" s="20" t="str">
        <f t="shared" si="395"/>
        <v xml:space="preserve"> </v>
      </c>
      <c r="CV96" s="24">
        <v>172422.79</v>
      </c>
      <c r="CW96" s="24">
        <v>172422.79</v>
      </c>
      <c r="CX96" s="24">
        <v>112863.21</v>
      </c>
      <c r="CY96" s="20">
        <f t="shared" si="418"/>
        <v>1</v>
      </c>
      <c r="CZ96" s="20">
        <f t="shared" si="419"/>
        <v>1.5277147442465973</v>
      </c>
      <c r="DA96" s="24"/>
      <c r="DB96" s="24"/>
      <c r="DC96" s="24"/>
      <c r="DD96" s="20" t="str">
        <f t="shared" si="594"/>
        <v xml:space="preserve"> </v>
      </c>
      <c r="DE96" s="20" t="str">
        <f t="shared" si="397"/>
        <v xml:space="preserve"> </v>
      </c>
      <c r="DF96" s="24">
        <v>100000</v>
      </c>
      <c r="DG96" s="24">
        <v>110398.57</v>
      </c>
      <c r="DH96" s="24">
        <v>21172.21</v>
      </c>
      <c r="DI96" s="20" t="str">
        <f>IF(DG96&lt;=0," ",IF(DH96&lt;=0," ",IF(DG96/DH96*100&gt;200,"СВ.200",DG96/DH96)))</f>
        <v>СВ.200</v>
      </c>
      <c r="DJ96" s="20" t="str">
        <f t="shared" si="399"/>
        <v>св.200</v>
      </c>
      <c r="DK96" s="24"/>
      <c r="DL96" s="24"/>
      <c r="DM96" s="20" t="str">
        <f t="shared" si="400"/>
        <v xml:space="preserve"> </v>
      </c>
      <c r="DN96" s="24"/>
      <c r="DO96" s="24"/>
      <c r="DP96" s="24">
        <v>9495.61</v>
      </c>
      <c r="DQ96" s="20" t="str">
        <f t="shared" si="596"/>
        <v xml:space="preserve"> </v>
      </c>
      <c r="DR96" s="20">
        <f t="shared" si="402"/>
        <v>0</v>
      </c>
      <c r="DS96" s="44">
        <v>41972.76</v>
      </c>
      <c r="DT96" s="44">
        <v>41972.76</v>
      </c>
      <c r="DU96" s="24"/>
      <c r="DV96" s="20">
        <f t="shared" si="534"/>
        <v>1</v>
      </c>
      <c r="DW96" s="20" t="str">
        <f t="shared" si="559"/>
        <v xml:space="preserve"> </v>
      </c>
    </row>
    <row r="97" spans="1:127" s="14" customFormat="1" ht="15.75" customHeight="1" outlineLevel="1" x14ac:dyDescent="0.25">
      <c r="A97" s="13">
        <f>A96+1</f>
        <v>78</v>
      </c>
      <c r="B97" s="6" t="s">
        <v>30</v>
      </c>
      <c r="C97" s="19">
        <f>J97+AS97</f>
        <v>3790854.5</v>
      </c>
      <c r="D97" s="48">
        <v>3790854.5</v>
      </c>
      <c r="E97" s="19">
        <f>K97+AT97</f>
        <v>4028799.59</v>
      </c>
      <c r="F97" s="48">
        <v>4028799.59</v>
      </c>
      <c r="G97" s="19">
        <f t="shared" si="603"/>
        <v>4163720.9400000004</v>
      </c>
      <c r="H97" s="20">
        <f t="shared" si="583"/>
        <v>1.0627681938201532</v>
      </c>
      <c r="I97" s="20">
        <f t="shared" si="359"/>
        <v>0.96759596717833818</v>
      </c>
      <c r="J97" s="12">
        <f t="shared" si="604"/>
        <v>3701100</v>
      </c>
      <c r="K97" s="17">
        <f t="shared" si="604"/>
        <v>3933515.29</v>
      </c>
      <c r="L97" s="12">
        <f t="shared" si="604"/>
        <v>3969669.1700000004</v>
      </c>
      <c r="M97" s="20">
        <f t="shared" si="584"/>
        <v>1.0627962740806787</v>
      </c>
      <c r="N97" s="20">
        <f t="shared" si="363"/>
        <v>0.99089247026597926</v>
      </c>
      <c r="O97" s="24">
        <v>652900</v>
      </c>
      <c r="P97" s="24">
        <v>655808.81000000006</v>
      </c>
      <c r="Q97" s="24">
        <v>652633.71</v>
      </c>
      <c r="R97" s="20">
        <f t="shared" si="585"/>
        <v>1.0044552151937511</v>
      </c>
      <c r="S97" s="20">
        <f t="shared" si="365"/>
        <v>1.0048650566946657</v>
      </c>
      <c r="T97" s="24"/>
      <c r="U97" s="24"/>
      <c r="V97" s="24"/>
      <c r="W97" s="20" t="str">
        <f t="shared" si="586"/>
        <v xml:space="preserve"> </v>
      </c>
      <c r="X97" s="20" t="str">
        <f t="shared" ref="X97:X99" si="607">IF(U97=0," ",IF(U97/V97*100&gt;200,"св.200",U97/V97))</f>
        <v xml:space="preserve"> </v>
      </c>
      <c r="Y97" s="24">
        <v>88400</v>
      </c>
      <c r="Z97" s="24">
        <v>51581.09</v>
      </c>
      <c r="AA97" s="24">
        <v>88396.160000000003</v>
      </c>
      <c r="AB97" s="20">
        <f t="shared" si="587"/>
        <v>0.58349649321266961</v>
      </c>
      <c r="AC97" s="20">
        <f t="shared" si="369"/>
        <v>0.58352184076774372</v>
      </c>
      <c r="AD97" s="24">
        <v>458175.66</v>
      </c>
      <c r="AE97" s="24">
        <v>572352.32999999996</v>
      </c>
      <c r="AF97" s="24">
        <v>351370.43</v>
      </c>
      <c r="AG97" s="20">
        <f t="shared" si="588"/>
        <v>1.2491984624412391</v>
      </c>
      <c r="AH97" s="20">
        <f t="shared" si="371"/>
        <v>1.6289143340832635</v>
      </c>
      <c r="AI97" s="24">
        <v>2471824.34</v>
      </c>
      <c r="AJ97" s="24">
        <v>2623973.06</v>
      </c>
      <c r="AK97" s="24">
        <v>2852843.87</v>
      </c>
      <c r="AL97" s="20">
        <f t="shared" si="589"/>
        <v>1.0615532089145139</v>
      </c>
      <c r="AM97" s="20">
        <f t="shared" si="373"/>
        <v>0.91977450557082185</v>
      </c>
      <c r="AN97" s="24">
        <v>29800</v>
      </c>
      <c r="AO97" s="24">
        <v>29800</v>
      </c>
      <c r="AP97" s="24">
        <v>24425</v>
      </c>
      <c r="AQ97" s="20">
        <f t="shared" si="545"/>
        <v>1</v>
      </c>
      <c r="AR97" s="20">
        <f t="shared" si="374"/>
        <v>1.2200614124872058</v>
      </c>
      <c r="AS97" s="7">
        <f t="shared" ref="AS97:AS99" si="608">AX97+BC97+BH97+BM97+BR97+BW97+CB97+CG97+DA97+DF97+DN97+CV97+DS97</f>
        <v>89754.5</v>
      </c>
      <c r="AT97" s="7">
        <f t="shared" ref="AT97:AT99" si="609">AY97+BD97+BI97+BN97+BS97+BX97+CC97+CH97+DB97+DG97+DO97+CW97+DK97+DT97</f>
        <v>95284.3</v>
      </c>
      <c r="AU97" s="7">
        <f t="shared" ref="AU97:AU99" si="610">AZ97+BE97+BJ97+BO97+BT97+BY97+CD97+CI97+DC97+DH97+DP97+CX97+DL97</f>
        <v>194051.77</v>
      </c>
      <c r="AV97" s="20">
        <f t="shared" si="590"/>
        <v>1.0616102813786497</v>
      </c>
      <c r="AW97" s="20">
        <f t="shared" si="377"/>
        <v>0.49102515272084357</v>
      </c>
      <c r="AX97" s="24"/>
      <c r="AY97" s="24"/>
      <c r="AZ97" s="24"/>
      <c r="BA97" s="20" t="str">
        <f t="shared" si="591"/>
        <v xml:space="preserve"> </v>
      </c>
      <c r="BB97" s="20" t="str">
        <f t="shared" si="379"/>
        <v xml:space="preserve"> </v>
      </c>
      <c r="BC97" s="24"/>
      <c r="BD97" s="24"/>
      <c r="BE97" s="24">
        <v>42.93</v>
      </c>
      <c r="BF97" s="20" t="str">
        <f t="shared" si="380"/>
        <v xml:space="preserve"> </v>
      </c>
      <c r="BG97" s="20">
        <f t="shared" si="381"/>
        <v>0</v>
      </c>
      <c r="BH97" s="24">
        <v>69100</v>
      </c>
      <c r="BI97" s="24">
        <v>74629.8</v>
      </c>
      <c r="BJ97" s="24">
        <v>92888.7</v>
      </c>
      <c r="BK97" s="20">
        <f t="shared" si="592"/>
        <v>1.0800260492040521</v>
      </c>
      <c r="BL97" s="20">
        <f t="shared" si="383"/>
        <v>0.80343249501823155</v>
      </c>
      <c r="BM97" s="24"/>
      <c r="BN97" s="24"/>
      <c r="BO97" s="24"/>
      <c r="BP97" s="20" t="str">
        <f t="shared" si="541"/>
        <v xml:space="preserve"> </v>
      </c>
      <c r="BQ97" s="20" t="str">
        <f t="shared" si="385"/>
        <v xml:space="preserve"> </v>
      </c>
      <c r="BR97" s="24"/>
      <c r="BS97" s="24"/>
      <c r="BT97" s="24"/>
      <c r="BU97" s="20" t="str">
        <f t="shared" si="593"/>
        <v xml:space="preserve"> </v>
      </c>
      <c r="BV97" s="20" t="str">
        <f t="shared" si="387"/>
        <v xml:space="preserve"> </v>
      </c>
      <c r="BW97" s="24">
        <v>11986.67</v>
      </c>
      <c r="BX97" s="24">
        <v>11986.67</v>
      </c>
      <c r="BY97" s="24"/>
      <c r="BZ97" s="20">
        <f t="shared" si="565"/>
        <v>1</v>
      </c>
      <c r="CA97" s="20" t="str">
        <f t="shared" si="389"/>
        <v xml:space="preserve"> </v>
      </c>
      <c r="CB97" s="24"/>
      <c r="CC97" s="24"/>
      <c r="CD97" s="24"/>
      <c r="CE97" s="20" t="str">
        <f t="shared" si="479"/>
        <v xml:space="preserve"> </v>
      </c>
      <c r="CF97" s="20" t="str">
        <f t="shared" si="390"/>
        <v xml:space="preserve"> </v>
      </c>
      <c r="CG97" s="19">
        <f t="shared" ref="CG97:CG99" si="611">CL97+CQ97</f>
        <v>0</v>
      </c>
      <c r="CH97" s="19">
        <f t="shared" ref="CH97:CH99" si="612">CM97+CR97</f>
        <v>0</v>
      </c>
      <c r="CI97" s="19">
        <f t="shared" ref="CI97:CI99" si="613">CN97+CS97</f>
        <v>101120.14</v>
      </c>
      <c r="CJ97" s="20" t="str">
        <f t="shared" si="392"/>
        <v xml:space="preserve"> </v>
      </c>
      <c r="CK97" s="20">
        <f t="shared" si="416"/>
        <v>0</v>
      </c>
      <c r="CL97" s="24"/>
      <c r="CM97" s="24"/>
      <c r="CN97" s="24"/>
      <c r="CO97" s="20" t="str">
        <f t="shared" si="393"/>
        <v xml:space="preserve"> </v>
      </c>
      <c r="CP97" s="20" t="str">
        <f t="shared" si="417"/>
        <v xml:space="preserve"> </v>
      </c>
      <c r="CQ97" s="24"/>
      <c r="CR97" s="24"/>
      <c r="CS97" s="24">
        <v>101120.14</v>
      </c>
      <c r="CT97" s="20" t="str">
        <f t="shared" si="394"/>
        <v xml:space="preserve"> </v>
      </c>
      <c r="CU97" s="20">
        <f t="shared" si="395"/>
        <v>0</v>
      </c>
      <c r="CV97" s="24"/>
      <c r="CW97" s="24"/>
      <c r="CX97" s="24"/>
      <c r="CY97" s="20" t="str">
        <f t="shared" si="418"/>
        <v xml:space="preserve"> </v>
      </c>
      <c r="CZ97" s="20" t="str">
        <f t="shared" si="419"/>
        <v xml:space="preserve"> </v>
      </c>
      <c r="DA97" s="24"/>
      <c r="DB97" s="24"/>
      <c r="DC97" s="24"/>
      <c r="DD97" s="20" t="str">
        <f t="shared" si="594"/>
        <v xml:space="preserve"> </v>
      </c>
      <c r="DE97" s="20" t="str">
        <f t="shared" si="397"/>
        <v xml:space="preserve"> </v>
      </c>
      <c r="DF97" s="24"/>
      <c r="DG97" s="24"/>
      <c r="DH97" s="24"/>
      <c r="DI97" s="20" t="str">
        <f t="shared" si="595"/>
        <v xml:space="preserve"> </v>
      </c>
      <c r="DJ97" s="20" t="str">
        <f t="shared" si="399"/>
        <v xml:space="preserve"> </v>
      </c>
      <c r="DK97" s="24"/>
      <c r="DL97" s="24"/>
      <c r="DM97" s="20" t="str">
        <f t="shared" si="400"/>
        <v xml:space="preserve"> </v>
      </c>
      <c r="DN97" s="24"/>
      <c r="DO97" s="24"/>
      <c r="DP97" s="24"/>
      <c r="DQ97" s="20" t="str">
        <f t="shared" si="596"/>
        <v xml:space="preserve"> </v>
      </c>
      <c r="DR97" s="20" t="str">
        <f t="shared" si="402"/>
        <v xml:space="preserve"> </v>
      </c>
      <c r="DS97" s="44">
        <v>8667.83</v>
      </c>
      <c r="DT97" s="44">
        <v>8667.83</v>
      </c>
      <c r="DU97" s="24"/>
      <c r="DV97" s="20">
        <f t="shared" si="534"/>
        <v>1</v>
      </c>
      <c r="DW97" s="20" t="str">
        <f t="shared" si="559"/>
        <v xml:space="preserve"> </v>
      </c>
    </row>
    <row r="98" spans="1:127" s="14" customFormat="1" ht="15.75" customHeight="1" outlineLevel="1" x14ac:dyDescent="0.25">
      <c r="A98" s="13">
        <f t="shared" ref="A98:A99" si="614">A97+1</f>
        <v>79</v>
      </c>
      <c r="B98" s="6" t="s">
        <v>44</v>
      </c>
      <c r="C98" s="19">
        <f>J98+AS98</f>
        <v>3535711.04</v>
      </c>
      <c r="D98" s="48">
        <v>3535711.04</v>
      </c>
      <c r="E98" s="19">
        <f>K98+AT98</f>
        <v>3444727.3800000004</v>
      </c>
      <c r="F98" s="48">
        <v>3444727.38</v>
      </c>
      <c r="G98" s="19">
        <f t="shared" si="603"/>
        <v>3323569.37</v>
      </c>
      <c r="H98" s="20">
        <f t="shared" si="583"/>
        <v>0.97426722405459931</v>
      </c>
      <c r="I98" s="20">
        <f t="shared" si="359"/>
        <v>1.036454184195349</v>
      </c>
      <c r="J98" s="12">
        <f t="shared" si="604"/>
        <v>3484100</v>
      </c>
      <c r="K98" s="17">
        <f t="shared" si="604"/>
        <v>3393393.3400000003</v>
      </c>
      <c r="L98" s="12">
        <f t="shared" si="604"/>
        <v>3288177.54</v>
      </c>
      <c r="M98" s="20">
        <f t="shared" si="584"/>
        <v>0.97396554059871998</v>
      </c>
      <c r="N98" s="20">
        <f t="shared" si="363"/>
        <v>1.0319982113861164</v>
      </c>
      <c r="O98" s="24">
        <v>725700</v>
      </c>
      <c r="P98" s="24">
        <v>778188.14</v>
      </c>
      <c r="Q98" s="24">
        <v>700371.02</v>
      </c>
      <c r="R98" s="20">
        <f t="shared" si="585"/>
        <v>1.0723276009370264</v>
      </c>
      <c r="S98" s="20">
        <f t="shared" si="365"/>
        <v>1.1111084236466551</v>
      </c>
      <c r="T98" s="24"/>
      <c r="U98" s="24"/>
      <c r="V98" s="24"/>
      <c r="W98" s="20" t="str">
        <f t="shared" si="586"/>
        <v xml:space="preserve"> </v>
      </c>
      <c r="X98" s="20" t="str">
        <f t="shared" si="607"/>
        <v xml:space="preserve"> </v>
      </c>
      <c r="Y98" s="24">
        <v>139800</v>
      </c>
      <c r="Z98" s="24">
        <v>200323.12</v>
      </c>
      <c r="AA98" s="24">
        <v>139851.29</v>
      </c>
      <c r="AB98" s="20">
        <f t="shared" si="587"/>
        <v>1.4329264663805437</v>
      </c>
      <c r="AC98" s="20">
        <f>IF(Z98=0," ",IF(Z98/AA98*100&gt;200,"св.200",Z98/AA98))</f>
        <v>1.4324009453184163</v>
      </c>
      <c r="AD98" s="24">
        <v>170000</v>
      </c>
      <c r="AE98" s="24">
        <v>151853.75</v>
      </c>
      <c r="AF98" s="24">
        <v>154574.89000000001</v>
      </c>
      <c r="AG98" s="20">
        <f t="shared" si="588"/>
        <v>0.89325735294117647</v>
      </c>
      <c r="AH98" s="20">
        <f t="shared" si="371"/>
        <v>0.98239597647457477</v>
      </c>
      <c r="AI98" s="24">
        <v>2440000</v>
      </c>
      <c r="AJ98" s="24">
        <v>2255108.33</v>
      </c>
      <c r="AK98" s="24">
        <v>2283910.34</v>
      </c>
      <c r="AL98" s="20">
        <f t="shared" si="589"/>
        <v>0.92422472540983613</v>
      </c>
      <c r="AM98" s="20">
        <f t="shared" si="373"/>
        <v>0.98738916782521347</v>
      </c>
      <c r="AN98" s="24">
        <v>8600</v>
      </c>
      <c r="AO98" s="24">
        <v>7920</v>
      </c>
      <c r="AP98" s="24">
        <v>9470</v>
      </c>
      <c r="AQ98" s="20">
        <f t="shared" si="545"/>
        <v>0.92093023255813955</v>
      </c>
      <c r="AR98" s="20">
        <f t="shared" si="374"/>
        <v>0.83632523759239707</v>
      </c>
      <c r="AS98" s="7">
        <f t="shared" si="608"/>
        <v>51611.040000000001</v>
      </c>
      <c r="AT98" s="7">
        <f t="shared" si="609"/>
        <v>51334.04</v>
      </c>
      <c r="AU98" s="7">
        <f t="shared" si="610"/>
        <v>35391.83</v>
      </c>
      <c r="AV98" s="20">
        <f t="shared" si="590"/>
        <v>0.99463293124881813</v>
      </c>
      <c r="AW98" s="20">
        <f t="shared" si="377"/>
        <v>1.4504488747826829</v>
      </c>
      <c r="AX98" s="24"/>
      <c r="AY98" s="24"/>
      <c r="AZ98" s="24"/>
      <c r="BA98" s="20" t="str">
        <f t="shared" si="591"/>
        <v xml:space="preserve"> </v>
      </c>
      <c r="BB98" s="20" t="str">
        <f t="shared" si="379"/>
        <v xml:space="preserve"> </v>
      </c>
      <c r="BC98" s="24">
        <v>25038.89</v>
      </c>
      <c r="BD98" s="24">
        <v>25038.89</v>
      </c>
      <c r="BE98" s="24">
        <v>11988.83</v>
      </c>
      <c r="BF98" s="20">
        <f t="shared" si="380"/>
        <v>1</v>
      </c>
      <c r="BG98" s="20" t="str">
        <f t="shared" si="381"/>
        <v>св.200</v>
      </c>
      <c r="BH98" s="24">
        <v>19300</v>
      </c>
      <c r="BI98" s="24">
        <v>19323</v>
      </c>
      <c r="BJ98" s="24">
        <v>23403</v>
      </c>
      <c r="BK98" s="20">
        <f t="shared" si="592"/>
        <v>1.0011917098445595</v>
      </c>
      <c r="BL98" s="20">
        <f t="shared" si="383"/>
        <v>0.82566337649019361</v>
      </c>
      <c r="BM98" s="24"/>
      <c r="BN98" s="24"/>
      <c r="BO98" s="24"/>
      <c r="BP98" s="20" t="str">
        <f t="shared" si="541"/>
        <v xml:space="preserve"> </v>
      </c>
      <c r="BQ98" s="20" t="str">
        <f t="shared" si="385"/>
        <v xml:space="preserve"> </v>
      </c>
      <c r="BR98" s="24"/>
      <c r="BS98" s="24"/>
      <c r="BT98" s="24"/>
      <c r="BU98" s="20" t="str">
        <f t="shared" si="593"/>
        <v xml:space="preserve"> </v>
      </c>
      <c r="BV98" s="20" t="str">
        <f>IF(BS98&lt;=0," ",IF(BS98/BT98*100&gt;200,"св.200",BS98/BT98))</f>
        <v xml:space="preserve"> </v>
      </c>
      <c r="BW98" s="24"/>
      <c r="BX98" s="24"/>
      <c r="BY98" s="24"/>
      <c r="BZ98" s="20" t="str">
        <f t="shared" si="565"/>
        <v xml:space="preserve"> </v>
      </c>
      <c r="CA98" s="20" t="str">
        <f t="shared" si="389"/>
        <v xml:space="preserve"> </v>
      </c>
      <c r="CB98" s="24"/>
      <c r="CC98" s="24"/>
      <c r="CD98" s="24"/>
      <c r="CE98" s="20" t="str">
        <f t="shared" si="479"/>
        <v xml:space="preserve"> </v>
      </c>
      <c r="CF98" s="20" t="str">
        <f t="shared" si="390"/>
        <v xml:space="preserve"> </v>
      </c>
      <c r="CG98" s="19">
        <f t="shared" si="611"/>
        <v>0</v>
      </c>
      <c r="CH98" s="19">
        <f t="shared" si="612"/>
        <v>0</v>
      </c>
      <c r="CI98" s="19">
        <f t="shared" si="613"/>
        <v>0</v>
      </c>
      <c r="CJ98" s="20" t="str">
        <f t="shared" si="392"/>
        <v xml:space="preserve"> </v>
      </c>
      <c r="CK98" s="20" t="str">
        <f t="shared" si="416"/>
        <v xml:space="preserve"> </v>
      </c>
      <c r="CL98" s="24"/>
      <c r="CM98" s="24"/>
      <c r="CN98" s="24"/>
      <c r="CO98" s="20" t="str">
        <f t="shared" si="393"/>
        <v xml:space="preserve"> </v>
      </c>
      <c r="CP98" s="20" t="str">
        <f t="shared" si="417"/>
        <v xml:space="preserve"> </v>
      </c>
      <c r="CQ98" s="24"/>
      <c r="CR98" s="24"/>
      <c r="CS98" s="24"/>
      <c r="CT98" s="20" t="str">
        <f t="shared" si="394"/>
        <v xml:space="preserve"> </v>
      </c>
      <c r="CU98" s="20" t="str">
        <f t="shared" si="395"/>
        <v xml:space="preserve"> </v>
      </c>
      <c r="CV98" s="24"/>
      <c r="CW98" s="24"/>
      <c r="CX98" s="24"/>
      <c r="CY98" s="20" t="str">
        <f t="shared" si="418"/>
        <v xml:space="preserve"> </v>
      </c>
      <c r="CZ98" s="20" t="str">
        <f t="shared" si="419"/>
        <v xml:space="preserve"> </v>
      </c>
      <c r="DA98" s="24"/>
      <c r="DB98" s="24"/>
      <c r="DC98" s="24"/>
      <c r="DD98" s="20" t="str">
        <f t="shared" si="594"/>
        <v xml:space="preserve"> </v>
      </c>
      <c r="DE98" s="20" t="str">
        <f t="shared" si="397"/>
        <v xml:space="preserve"> </v>
      </c>
      <c r="DF98" s="24"/>
      <c r="DG98" s="24"/>
      <c r="DH98" s="24"/>
      <c r="DI98" s="20" t="str">
        <f t="shared" si="595"/>
        <v xml:space="preserve"> </v>
      </c>
      <c r="DJ98" s="20" t="str">
        <f t="shared" si="399"/>
        <v xml:space="preserve"> </v>
      </c>
      <c r="DK98" s="24">
        <v>-300</v>
      </c>
      <c r="DL98" s="24"/>
      <c r="DM98" s="20"/>
      <c r="DN98" s="24"/>
      <c r="DO98" s="24"/>
      <c r="DP98" s="24"/>
      <c r="DQ98" s="20" t="str">
        <f t="shared" si="596"/>
        <v xml:space="preserve"> </v>
      </c>
      <c r="DR98" s="20" t="str">
        <f t="shared" si="402"/>
        <v xml:space="preserve"> </v>
      </c>
      <c r="DS98" s="44">
        <v>7272.15</v>
      </c>
      <c r="DT98" s="44">
        <v>7272.15</v>
      </c>
      <c r="DU98" s="24"/>
      <c r="DV98" s="20">
        <f t="shared" si="534"/>
        <v>1</v>
      </c>
      <c r="DW98" s="20" t="str">
        <f t="shared" si="559"/>
        <v xml:space="preserve"> </v>
      </c>
    </row>
    <row r="99" spans="1:127" s="14" customFormat="1" ht="15.75" customHeight="1" outlineLevel="1" x14ac:dyDescent="0.25">
      <c r="A99" s="13">
        <f t="shared" si="614"/>
        <v>80</v>
      </c>
      <c r="B99" s="6" t="s">
        <v>102</v>
      </c>
      <c r="C99" s="19">
        <f>J99+AS99</f>
        <v>1660652.35</v>
      </c>
      <c r="D99" s="48">
        <v>1660652.35</v>
      </c>
      <c r="E99" s="19">
        <f>K99+AT99</f>
        <v>1551189.02</v>
      </c>
      <c r="F99" s="48">
        <v>1551189.02</v>
      </c>
      <c r="G99" s="19">
        <f t="shared" si="603"/>
        <v>2654397.62</v>
      </c>
      <c r="H99" s="20">
        <f t="shared" si="583"/>
        <v>0.93408413868200646</v>
      </c>
      <c r="I99" s="20">
        <f t="shared" si="359"/>
        <v>0.5843845730994891</v>
      </c>
      <c r="J99" s="12">
        <f t="shared" si="604"/>
        <v>1556442.35</v>
      </c>
      <c r="K99" s="17">
        <f t="shared" si="604"/>
        <v>1447079.02</v>
      </c>
      <c r="L99" s="12">
        <f t="shared" si="604"/>
        <v>2649758.23</v>
      </c>
      <c r="M99" s="20">
        <f t="shared" si="584"/>
        <v>0.92973505893102948</v>
      </c>
      <c r="N99" s="20">
        <f t="shared" si="363"/>
        <v>0.54611737916934411</v>
      </c>
      <c r="O99" s="24">
        <v>190542.35</v>
      </c>
      <c r="P99" s="24">
        <v>171947.6</v>
      </c>
      <c r="Q99" s="24">
        <v>178554.65</v>
      </c>
      <c r="R99" s="20">
        <f t="shared" si="585"/>
        <v>0.90241145865997774</v>
      </c>
      <c r="S99" s="20">
        <f t="shared" si="365"/>
        <v>0.96299704320217938</v>
      </c>
      <c r="T99" s="24"/>
      <c r="U99" s="24"/>
      <c r="V99" s="24"/>
      <c r="W99" s="20" t="str">
        <f t="shared" si="586"/>
        <v xml:space="preserve"> </v>
      </c>
      <c r="X99" s="20" t="str">
        <f t="shared" si="607"/>
        <v xml:space="preserve"> </v>
      </c>
      <c r="Y99" s="24">
        <v>300</v>
      </c>
      <c r="Z99" s="24">
        <v>53.7</v>
      </c>
      <c r="AA99" s="24">
        <v>360</v>
      </c>
      <c r="AB99" s="20">
        <f t="shared" si="587"/>
        <v>0.17900000000000002</v>
      </c>
      <c r="AC99" s="20">
        <f t="shared" si="369"/>
        <v>0.14916666666666667</v>
      </c>
      <c r="AD99" s="24">
        <v>320000</v>
      </c>
      <c r="AE99" s="24">
        <v>129446.03</v>
      </c>
      <c r="AF99" s="24">
        <v>272038.02</v>
      </c>
      <c r="AG99" s="20">
        <f t="shared" si="588"/>
        <v>0.40451884375000002</v>
      </c>
      <c r="AH99" s="20">
        <f t="shared" si="371"/>
        <v>0.47583800970173212</v>
      </c>
      <c r="AI99" s="24">
        <v>1040000</v>
      </c>
      <c r="AJ99" s="24">
        <v>1139831.69</v>
      </c>
      <c r="AK99" s="24">
        <v>2188905.56</v>
      </c>
      <c r="AL99" s="20">
        <f t="shared" si="589"/>
        <v>1.0959920096153846</v>
      </c>
      <c r="AM99" s="20">
        <f t="shared" si="373"/>
        <v>0.52073132383107468</v>
      </c>
      <c r="AN99" s="24">
        <v>5600</v>
      </c>
      <c r="AO99" s="24">
        <v>5800</v>
      </c>
      <c r="AP99" s="24">
        <v>9900</v>
      </c>
      <c r="AQ99" s="20">
        <f t="shared" si="545"/>
        <v>1.0357142857142858</v>
      </c>
      <c r="AR99" s="20">
        <f t="shared" si="374"/>
        <v>0.58585858585858586</v>
      </c>
      <c r="AS99" s="7">
        <f t="shared" si="608"/>
        <v>104210</v>
      </c>
      <c r="AT99" s="7">
        <f t="shared" si="609"/>
        <v>104110</v>
      </c>
      <c r="AU99" s="7">
        <f t="shared" si="610"/>
        <v>4639.3900000000003</v>
      </c>
      <c r="AV99" s="20">
        <f t="shared" si="590"/>
        <v>0.99904039919393528</v>
      </c>
      <c r="AW99" s="20" t="str">
        <f t="shared" si="377"/>
        <v>св.200</v>
      </c>
      <c r="AX99" s="24"/>
      <c r="AY99" s="24"/>
      <c r="AZ99" s="24"/>
      <c r="BA99" s="20" t="str">
        <f t="shared" si="591"/>
        <v xml:space="preserve"> </v>
      </c>
      <c r="BB99" s="20" t="str">
        <f t="shared" si="379"/>
        <v xml:space="preserve"> </v>
      </c>
      <c r="BC99" s="24"/>
      <c r="BD99" s="24"/>
      <c r="BE99" s="24">
        <v>4639.3900000000003</v>
      </c>
      <c r="BF99" s="20" t="str">
        <f t="shared" si="380"/>
        <v xml:space="preserve"> </v>
      </c>
      <c r="BG99" s="20">
        <f t="shared" si="381"/>
        <v>0</v>
      </c>
      <c r="BH99" s="24"/>
      <c r="BI99" s="24"/>
      <c r="BJ99" s="24"/>
      <c r="BK99" s="20" t="str">
        <f t="shared" si="592"/>
        <v xml:space="preserve"> </v>
      </c>
      <c r="BL99" s="20" t="str">
        <f>IF(BI99=0," ",IF(BI99/BJ99*100&gt;200,"св.200",BI99/BJ99))</f>
        <v xml:space="preserve"> </v>
      </c>
      <c r="BM99" s="24"/>
      <c r="BN99" s="24"/>
      <c r="BO99" s="24"/>
      <c r="BP99" s="20" t="str">
        <f t="shared" si="541"/>
        <v xml:space="preserve"> </v>
      </c>
      <c r="BQ99" s="20" t="str">
        <f t="shared" si="385"/>
        <v xml:space="preserve"> </v>
      </c>
      <c r="BR99" s="24"/>
      <c r="BS99" s="24"/>
      <c r="BT99" s="24"/>
      <c r="BU99" s="20" t="str">
        <f t="shared" si="593"/>
        <v xml:space="preserve"> </v>
      </c>
      <c r="BV99" s="20" t="str">
        <f t="shared" si="387"/>
        <v xml:space="preserve"> </v>
      </c>
      <c r="BW99" s="24"/>
      <c r="BX99" s="24"/>
      <c r="BY99" s="24"/>
      <c r="BZ99" s="20" t="str">
        <f t="shared" si="565"/>
        <v xml:space="preserve"> </v>
      </c>
      <c r="CA99" s="20" t="str">
        <f t="shared" si="389"/>
        <v xml:space="preserve"> </v>
      </c>
      <c r="CB99" s="24"/>
      <c r="CC99" s="24"/>
      <c r="CD99" s="24"/>
      <c r="CE99" s="20" t="str">
        <f t="shared" si="479"/>
        <v xml:space="preserve"> </v>
      </c>
      <c r="CF99" s="20" t="str">
        <f t="shared" si="390"/>
        <v xml:space="preserve"> </v>
      </c>
      <c r="CG99" s="19">
        <f t="shared" si="611"/>
        <v>0</v>
      </c>
      <c r="CH99" s="19">
        <f t="shared" si="612"/>
        <v>0</v>
      </c>
      <c r="CI99" s="19">
        <f t="shared" si="613"/>
        <v>0</v>
      </c>
      <c r="CJ99" s="20" t="str">
        <f t="shared" si="392"/>
        <v xml:space="preserve"> </v>
      </c>
      <c r="CK99" s="20" t="str">
        <f t="shared" si="416"/>
        <v xml:space="preserve"> </v>
      </c>
      <c r="CL99" s="24"/>
      <c r="CM99" s="24"/>
      <c r="CN99" s="24"/>
      <c r="CO99" s="20" t="str">
        <f t="shared" si="393"/>
        <v xml:space="preserve"> </v>
      </c>
      <c r="CP99" s="20" t="str">
        <f t="shared" si="417"/>
        <v xml:space="preserve"> </v>
      </c>
      <c r="CQ99" s="24"/>
      <c r="CR99" s="24"/>
      <c r="CS99" s="24"/>
      <c r="CT99" s="20" t="str">
        <f t="shared" si="394"/>
        <v xml:space="preserve"> </v>
      </c>
      <c r="CU99" s="20" t="str">
        <f t="shared" si="395"/>
        <v xml:space="preserve"> </v>
      </c>
      <c r="CV99" s="24"/>
      <c r="CW99" s="24"/>
      <c r="CX99" s="24"/>
      <c r="CY99" s="20" t="str">
        <f t="shared" si="418"/>
        <v xml:space="preserve"> </v>
      </c>
      <c r="CZ99" s="20" t="str">
        <f t="shared" si="419"/>
        <v xml:space="preserve"> </v>
      </c>
      <c r="DA99" s="24"/>
      <c r="DB99" s="24"/>
      <c r="DC99" s="24"/>
      <c r="DD99" s="20" t="str">
        <f t="shared" si="594"/>
        <v xml:space="preserve"> </v>
      </c>
      <c r="DE99" s="20" t="str">
        <f t="shared" si="397"/>
        <v xml:space="preserve"> </v>
      </c>
      <c r="DF99" s="24"/>
      <c r="DG99" s="24"/>
      <c r="DH99" s="24"/>
      <c r="DI99" s="20" t="str">
        <f t="shared" si="595"/>
        <v xml:space="preserve"> </v>
      </c>
      <c r="DJ99" s="20" t="str">
        <f t="shared" si="399"/>
        <v xml:space="preserve"> </v>
      </c>
      <c r="DK99" s="24">
        <v>-100</v>
      </c>
      <c r="DL99" s="24"/>
      <c r="DM99" s="20"/>
      <c r="DN99" s="24"/>
      <c r="DO99" s="24"/>
      <c r="DP99" s="24"/>
      <c r="DQ99" s="20" t="str">
        <f t="shared" si="596"/>
        <v xml:space="preserve"> </v>
      </c>
      <c r="DR99" s="20" t="str">
        <f t="shared" si="402"/>
        <v xml:space="preserve"> </v>
      </c>
      <c r="DS99" s="44">
        <v>104210</v>
      </c>
      <c r="DT99" s="44">
        <v>104210</v>
      </c>
      <c r="DU99" s="24"/>
      <c r="DV99" s="20">
        <f t="shared" si="534"/>
        <v>1</v>
      </c>
      <c r="DW99" s="20" t="str">
        <f t="shared" si="559"/>
        <v xml:space="preserve"> </v>
      </c>
    </row>
    <row r="100" spans="1:127" s="83" customFormat="1" ht="15.75" x14ac:dyDescent="0.2">
      <c r="A100" s="76"/>
      <c r="B100" s="77" t="s">
        <v>150</v>
      </c>
      <c r="C100" s="84">
        <f>SUM(C101:C106)</f>
        <v>31402653.659999996</v>
      </c>
      <c r="D100" s="85"/>
      <c r="E100" s="84">
        <f t="shared" ref="E100" si="615">SUM(E101:E106)</f>
        <v>34383796.609999999</v>
      </c>
      <c r="F100" s="85"/>
      <c r="G100" s="84">
        <f t="shared" ref="G100" si="616">SUM(G101:G106)</f>
        <v>30157671.400000006</v>
      </c>
      <c r="H100" s="80">
        <f t="shared" si="583"/>
        <v>1.0949328353672645</v>
      </c>
      <c r="I100" s="80">
        <f t="shared" si="359"/>
        <v>1.1401343344433414</v>
      </c>
      <c r="J100" s="78">
        <f t="shared" ref="J100" si="617">SUM(J101:J106)</f>
        <v>28940000.470000003</v>
      </c>
      <c r="K100" s="88">
        <f>SUM(K101:K106)</f>
        <v>31916288.910000004</v>
      </c>
      <c r="L100" s="78">
        <f t="shared" ref="L100" si="618">SUM(L101:L106)</f>
        <v>28134196.350000005</v>
      </c>
      <c r="M100" s="80">
        <f t="shared" si="584"/>
        <v>1.102843413671859</v>
      </c>
      <c r="N100" s="80">
        <f t="shared" si="363"/>
        <v>1.1344304458868966</v>
      </c>
      <c r="O100" s="78">
        <f>SUM(O101:O106)</f>
        <v>21410214.57</v>
      </c>
      <c r="P100" s="78">
        <f>SUM(P101:P106)</f>
        <v>24291263.279999997</v>
      </c>
      <c r="Q100" s="78">
        <f>SUM(Q101:Q106)</f>
        <v>21515968.890000001</v>
      </c>
      <c r="R100" s="80">
        <f t="shared" si="585"/>
        <v>1.1345642146920341</v>
      </c>
      <c r="S100" s="80">
        <f t="shared" si="365"/>
        <v>1.1289876558284984</v>
      </c>
      <c r="T100" s="78">
        <f>SUM(T101:T106)</f>
        <v>1271010</v>
      </c>
      <c r="U100" s="78">
        <f>SUM(U101:U106)</f>
        <v>1295431.78</v>
      </c>
      <c r="V100" s="78">
        <f>SUM(V101:V106)</f>
        <v>1075201.94</v>
      </c>
      <c r="W100" s="80">
        <f t="shared" si="586"/>
        <v>1.0192144672347188</v>
      </c>
      <c r="X100" s="80">
        <f t="shared" si="367"/>
        <v>1.2048264905474408</v>
      </c>
      <c r="Y100" s="78">
        <f>SUM(Y101:Y106)</f>
        <v>359795.53</v>
      </c>
      <c r="Z100" s="78">
        <f>SUM(Z101:Z106)</f>
        <v>344453.19999999995</v>
      </c>
      <c r="AA100" s="78">
        <f>SUM(AA101:AA106)</f>
        <v>316917.44</v>
      </c>
      <c r="AB100" s="80">
        <f t="shared" si="587"/>
        <v>0.95735819730723148</v>
      </c>
      <c r="AC100" s="80">
        <f t="shared" si="369"/>
        <v>1.0868862250054776</v>
      </c>
      <c r="AD100" s="78">
        <f>SUM(AD101:AD106)</f>
        <v>594000</v>
      </c>
      <c r="AE100" s="78">
        <f>SUM(AE101:AE106)</f>
        <v>704670.65</v>
      </c>
      <c r="AF100" s="78">
        <f>SUM(AF101:AF106)</f>
        <v>545660.21</v>
      </c>
      <c r="AG100" s="80">
        <f t="shared" si="588"/>
        <v>1.1863142255892256</v>
      </c>
      <c r="AH100" s="80">
        <f t="shared" si="371"/>
        <v>1.2914092636514583</v>
      </c>
      <c r="AI100" s="78">
        <f>SUM(AI101:AI106)</f>
        <v>5304980.37</v>
      </c>
      <c r="AJ100" s="78">
        <f>SUM(AJ101:AJ106)</f>
        <v>5280470</v>
      </c>
      <c r="AK100" s="78">
        <f>SUM(AK101:AK106)</f>
        <v>4680447.87</v>
      </c>
      <c r="AL100" s="80">
        <f t="shared" si="589"/>
        <v>0.99537974350694913</v>
      </c>
      <c r="AM100" s="80">
        <f t="shared" si="373"/>
        <v>1.128197588492744</v>
      </c>
      <c r="AN100" s="78">
        <f>SUM(AN101:AN106)</f>
        <v>0</v>
      </c>
      <c r="AO100" s="78">
        <f>SUM(AO101:AO106)</f>
        <v>0</v>
      </c>
      <c r="AP100" s="78">
        <f>SUM(AP101:AP106)</f>
        <v>0</v>
      </c>
      <c r="AQ100" s="80" t="str">
        <f t="shared" si="545"/>
        <v xml:space="preserve"> </v>
      </c>
      <c r="AR100" s="80" t="str">
        <f t="shared" si="374"/>
        <v xml:space="preserve"> </v>
      </c>
      <c r="AS100" s="78">
        <f>SUM(AS101:AS106)</f>
        <v>2462653.19</v>
      </c>
      <c r="AT100" s="78">
        <f t="shared" ref="AT100:AU100" si="619">SUM(AT101:AT106)</f>
        <v>2467507.7000000002</v>
      </c>
      <c r="AU100" s="78">
        <f t="shared" si="619"/>
        <v>2023475.05</v>
      </c>
      <c r="AV100" s="80">
        <f t="shared" si="590"/>
        <v>1.0019712519894042</v>
      </c>
      <c r="AW100" s="80">
        <f t="shared" si="377"/>
        <v>1.2194406350599678</v>
      </c>
      <c r="AX100" s="78">
        <f>SUM(AX101:AX106)</f>
        <v>180000</v>
      </c>
      <c r="AY100" s="78">
        <f>SUM(AY101:AY106)</f>
        <v>263582.34999999998</v>
      </c>
      <c r="AZ100" s="78">
        <f>SUM(AZ101:AZ106)</f>
        <v>285298.43</v>
      </c>
      <c r="BA100" s="80">
        <f t="shared" si="591"/>
        <v>1.4643463888888888</v>
      </c>
      <c r="BB100" s="80">
        <f t="shared" si="379"/>
        <v>0.9238829319880939</v>
      </c>
      <c r="BC100" s="78">
        <f>SUM(BC101:BC106)</f>
        <v>146753.70000000001</v>
      </c>
      <c r="BD100" s="78">
        <f>SUM(BD101:BD106)</f>
        <v>146753.70000000001</v>
      </c>
      <c r="BE100" s="78">
        <f>SUM(BE101:BE106)</f>
        <v>3539.4</v>
      </c>
      <c r="BF100" s="80">
        <f t="shared" si="380"/>
        <v>1</v>
      </c>
      <c r="BG100" s="80" t="str">
        <f t="shared" si="381"/>
        <v>св.200</v>
      </c>
      <c r="BH100" s="78">
        <f>SUM(BH101:BH106)</f>
        <v>542000</v>
      </c>
      <c r="BI100" s="78">
        <f>SUM(BI101:BI106)</f>
        <v>445990.63</v>
      </c>
      <c r="BJ100" s="78">
        <f>SUM(BJ101:BJ106)</f>
        <v>366219.9</v>
      </c>
      <c r="BK100" s="80">
        <f t="shared" si="592"/>
        <v>0.82286094095940965</v>
      </c>
      <c r="BL100" s="80">
        <f t="shared" si="383"/>
        <v>1.2178219424995747</v>
      </c>
      <c r="BM100" s="78">
        <f>SUM(BM101:BM106)</f>
        <v>539000</v>
      </c>
      <c r="BN100" s="78">
        <f>SUM(BN101:BN106)</f>
        <v>539012.76</v>
      </c>
      <c r="BO100" s="78">
        <f>SUM(BO101:BO106)</f>
        <v>539012.76</v>
      </c>
      <c r="BP100" s="80">
        <f t="shared" si="541"/>
        <v>1.0000236734693877</v>
      </c>
      <c r="BQ100" s="80">
        <f t="shared" si="385"/>
        <v>1</v>
      </c>
      <c r="BR100" s="78">
        <f>SUM(BR101:BR106)</f>
        <v>150000</v>
      </c>
      <c r="BS100" s="78">
        <f>SUM(BS101:BS106)</f>
        <v>164277.87</v>
      </c>
      <c r="BT100" s="78">
        <f>SUM(BT101:BT106)</f>
        <v>134351.07</v>
      </c>
      <c r="BU100" s="80">
        <f t="shared" si="593"/>
        <v>1.0951857999999999</v>
      </c>
      <c r="BV100" s="80">
        <f t="shared" si="387"/>
        <v>1.2227507380477132</v>
      </c>
      <c r="BW100" s="78">
        <f>SUM(BW101:BW106)</f>
        <v>195322.97999999998</v>
      </c>
      <c r="BX100" s="78">
        <f>SUM(BX101:BX106)</f>
        <v>142117.97999999998</v>
      </c>
      <c r="BY100" s="78">
        <f>SUM(BY101:BY106)</f>
        <v>347778.12</v>
      </c>
      <c r="BZ100" s="80">
        <f t="shared" si="565"/>
        <v>0.72760501606109018</v>
      </c>
      <c r="CA100" s="80">
        <f t="shared" si="389"/>
        <v>0.40864554676412645</v>
      </c>
      <c r="CB100" s="78">
        <f>SUM(CB101:CB106)</f>
        <v>0</v>
      </c>
      <c r="CC100" s="78">
        <f>SUM(CC101:CC106)</f>
        <v>0</v>
      </c>
      <c r="CD100" s="78">
        <f>SUM(CD101:CD106)</f>
        <v>0</v>
      </c>
      <c r="CE100" s="80" t="str">
        <f t="shared" si="479"/>
        <v xml:space="preserve"> </v>
      </c>
      <c r="CF100" s="80" t="str">
        <f t="shared" si="390"/>
        <v xml:space="preserve"> </v>
      </c>
      <c r="CG100" s="84">
        <f>SUM(CG101:CG106)</f>
        <v>50000</v>
      </c>
      <c r="CH100" s="84">
        <f t="shared" ref="CH100:CI100" si="620">SUM(CH101:CH106)</f>
        <v>68049.08</v>
      </c>
      <c r="CI100" s="84">
        <f t="shared" si="620"/>
        <v>109280.55</v>
      </c>
      <c r="CJ100" s="80">
        <f t="shared" si="392"/>
        <v>1.3609816000000001</v>
      </c>
      <c r="CK100" s="80">
        <f t="shared" si="416"/>
        <v>0.62270074592413749</v>
      </c>
      <c r="CL100" s="78">
        <f>SUM(CL101:CL106)</f>
        <v>50000</v>
      </c>
      <c r="CM100" s="78">
        <f>SUM(CM101:CM106)</f>
        <v>68049.08</v>
      </c>
      <c r="CN100" s="78">
        <f>SUM(CN101:CN106)</f>
        <v>109280.55</v>
      </c>
      <c r="CO100" s="80">
        <f t="shared" si="393"/>
        <v>1.3609816000000001</v>
      </c>
      <c r="CP100" s="80">
        <f t="shared" si="417"/>
        <v>0.62270074592413749</v>
      </c>
      <c r="CQ100" s="78">
        <f>SUM(CQ101:CQ106)</f>
        <v>0</v>
      </c>
      <c r="CR100" s="78">
        <f>SUM(CR101:CR106)</f>
        <v>0</v>
      </c>
      <c r="CS100" s="78">
        <f>SUM(CS101:CS106)</f>
        <v>0</v>
      </c>
      <c r="CT100" s="80" t="str">
        <f t="shared" si="394"/>
        <v xml:space="preserve"> </v>
      </c>
      <c r="CU100" s="80" t="str">
        <f t="shared" si="395"/>
        <v xml:space="preserve"> </v>
      </c>
      <c r="CV100" s="78">
        <f>SUM(CV101:CV106)</f>
        <v>20000</v>
      </c>
      <c r="CW100" s="78">
        <f>SUM(CW101:CW106)</f>
        <v>0</v>
      </c>
      <c r="CX100" s="78">
        <f>SUM(CX101:CX106)</f>
        <v>6947.86</v>
      </c>
      <c r="CY100" s="82" t="str">
        <f t="shared" si="418"/>
        <v xml:space="preserve"> </v>
      </c>
      <c r="CZ100" s="82">
        <f t="shared" si="419"/>
        <v>0</v>
      </c>
      <c r="DA100" s="78">
        <f>SUM(DA101:DA106)</f>
        <v>0</v>
      </c>
      <c r="DB100" s="78">
        <f>SUM(DB101:DB106)</f>
        <v>0</v>
      </c>
      <c r="DC100" s="78">
        <f>SUM(DC101:DC106)</f>
        <v>0</v>
      </c>
      <c r="DD100" s="80" t="str">
        <f t="shared" si="594"/>
        <v xml:space="preserve"> </v>
      </c>
      <c r="DE100" s="80" t="str">
        <f t="shared" si="397"/>
        <v xml:space="preserve"> </v>
      </c>
      <c r="DF100" s="78">
        <f>SUM(DF101:DF106)</f>
        <v>0</v>
      </c>
      <c r="DG100" s="78">
        <f>SUM(DG101:DG106)</f>
        <v>0</v>
      </c>
      <c r="DH100" s="78">
        <f>SUM(DH101:DH106)</f>
        <v>8556.56</v>
      </c>
      <c r="DI100" s="80" t="str">
        <f t="shared" si="595"/>
        <v xml:space="preserve"> </v>
      </c>
      <c r="DJ100" s="80">
        <f t="shared" si="399"/>
        <v>0</v>
      </c>
      <c r="DK100" s="78">
        <f>SUM(DK101:DK106)</f>
        <v>0</v>
      </c>
      <c r="DL100" s="78">
        <f>SUM(DL101:DL106)</f>
        <v>0</v>
      </c>
      <c r="DM100" s="80" t="str">
        <f t="shared" ref="DM100:DM102" si="621">IF(DK100=0," ",IF(DK100/DL100*100&gt;200,"св.200",DK100/DL100))</f>
        <v xml:space="preserve"> </v>
      </c>
      <c r="DN100" s="78">
        <f>SUM(DN101:DN106)</f>
        <v>639576.51</v>
      </c>
      <c r="DO100" s="78">
        <f>SUM(DO101:DO106)</f>
        <v>697723.33</v>
      </c>
      <c r="DP100" s="78">
        <f>SUM(DP101:DP106)</f>
        <v>222490.40000000002</v>
      </c>
      <c r="DQ100" s="80">
        <f t="shared" si="596"/>
        <v>1.090914564701571</v>
      </c>
      <c r="DR100" s="80" t="str">
        <f t="shared" ref="DR100:DR102" si="622">IF(DO100=0," ",IF(DO100/DP100*100&gt;200,"св.200",DO100/DP100))</f>
        <v>св.200</v>
      </c>
      <c r="DS100" s="78">
        <f>SUM(DS101:DS106)</f>
        <v>0</v>
      </c>
      <c r="DT100" s="78">
        <f>SUM(DT101:DT106)</f>
        <v>0</v>
      </c>
      <c r="DU100" s="78">
        <f>SUM(DU101:DU106)</f>
        <v>0</v>
      </c>
      <c r="DV100" s="80" t="str">
        <f t="shared" si="534"/>
        <v xml:space="preserve"> </v>
      </c>
      <c r="DW100" s="80" t="str">
        <f t="shared" ref="DW100:DW102" si="623">IF(DT100=0," ",IF(DT100/DU100*100&gt;200,"св.200",DT100/DU100))</f>
        <v xml:space="preserve"> </v>
      </c>
    </row>
    <row r="101" spans="1:127" s="14" customFormat="1" ht="15.75" customHeight="1" outlineLevel="1" x14ac:dyDescent="0.25">
      <c r="A101" s="13">
        <v>81</v>
      </c>
      <c r="B101" s="6" t="s">
        <v>6</v>
      </c>
      <c r="C101" s="19">
        <f t="shared" ref="C101:C106" si="624">J101+AS101</f>
        <v>24571925.550000001</v>
      </c>
      <c r="D101" s="48">
        <v>24571925.550000001</v>
      </c>
      <c r="E101" s="19">
        <f t="shared" ref="E101:E106" si="625">K101+AT101</f>
        <v>27781540.48</v>
      </c>
      <c r="F101" s="48">
        <v>27781540.48</v>
      </c>
      <c r="G101" s="19">
        <f t="shared" ref="G101:G106" si="626">L101+AU101</f>
        <v>24310686.610000003</v>
      </c>
      <c r="H101" s="20">
        <f t="shared" si="583"/>
        <v>1.1306212215021139</v>
      </c>
      <c r="I101" s="20">
        <f t="shared" si="359"/>
        <v>1.1427707051503964</v>
      </c>
      <c r="J101" s="12">
        <f t="shared" ref="J101:L106" si="627">Y101++AI101+O101+AD101+AN101+T101</f>
        <v>22939960</v>
      </c>
      <c r="K101" s="17">
        <f t="shared" si="627"/>
        <v>26016711.050000001</v>
      </c>
      <c r="L101" s="12">
        <f t="shared" si="627"/>
        <v>22918203.940000001</v>
      </c>
      <c r="M101" s="20">
        <f t="shared" si="584"/>
        <v>1.1341219012587642</v>
      </c>
      <c r="N101" s="20">
        <f t="shared" si="363"/>
        <v>1.1351985137278606</v>
      </c>
      <c r="O101" s="24">
        <v>20038950</v>
      </c>
      <c r="P101" s="24">
        <v>23036322.93</v>
      </c>
      <c r="Q101" s="24">
        <v>20334641.91</v>
      </c>
      <c r="R101" s="20">
        <f t="shared" si="585"/>
        <v>1.14957734462135</v>
      </c>
      <c r="S101" s="20">
        <f t="shared" si="365"/>
        <v>1.1328610079271368</v>
      </c>
      <c r="T101" s="24">
        <v>1271010</v>
      </c>
      <c r="U101" s="24">
        <v>1295431.78</v>
      </c>
      <c r="V101" s="24">
        <v>1075201.94</v>
      </c>
      <c r="W101" s="20">
        <f t="shared" si="586"/>
        <v>1.0192144672347188</v>
      </c>
      <c r="X101" s="20">
        <f t="shared" si="367"/>
        <v>1.2048264905474408</v>
      </c>
      <c r="Y101" s="24"/>
      <c r="Z101" s="24"/>
      <c r="AA101" s="24"/>
      <c r="AB101" s="20" t="str">
        <f t="shared" si="587"/>
        <v xml:space="preserve"> </v>
      </c>
      <c r="AC101" s="20" t="str">
        <f t="shared" si="369"/>
        <v xml:space="preserve"> </v>
      </c>
      <c r="AD101" s="24">
        <v>350000</v>
      </c>
      <c r="AE101" s="24">
        <v>441855.23</v>
      </c>
      <c r="AF101" s="24">
        <v>350565.52</v>
      </c>
      <c r="AG101" s="20">
        <f t="shared" si="588"/>
        <v>1.2624435142857142</v>
      </c>
      <c r="AH101" s="20">
        <f t="shared" si="371"/>
        <v>1.2604069846914778</v>
      </c>
      <c r="AI101" s="24">
        <v>1280000</v>
      </c>
      <c r="AJ101" s="24">
        <v>1243101.1100000001</v>
      </c>
      <c r="AK101" s="24">
        <v>1157794.57</v>
      </c>
      <c r="AL101" s="20">
        <f t="shared" si="589"/>
        <v>0.97117274218750005</v>
      </c>
      <c r="AM101" s="20">
        <f t="shared" si="373"/>
        <v>1.073680203906985</v>
      </c>
      <c r="AN101" s="24"/>
      <c r="AO101" s="24"/>
      <c r="AP101" s="24"/>
      <c r="AQ101" s="20" t="str">
        <f t="shared" si="545"/>
        <v xml:space="preserve"> </v>
      </c>
      <c r="AR101" s="20" t="str">
        <f t="shared" si="374"/>
        <v xml:space="preserve"> </v>
      </c>
      <c r="AS101" s="7">
        <f>AX101+BC101+BH101+BM101+BR101+BW101+CB101+CG101+DA101+DF101+DN101+CV101</f>
        <v>1631965.55</v>
      </c>
      <c r="AT101" s="7">
        <f t="shared" ref="AT101" si="628">AY101+BD101+BI101+BN101+BS101+BX101+CC101+CH101+DB101+DG101+DO101+CW101+DK101</f>
        <v>1764829.4300000002</v>
      </c>
      <c r="AU101" s="7">
        <f t="shared" ref="AU101" si="629">AZ101+BE101+BJ101+BO101+BT101+BY101+CD101+CI101+DC101+DH101+DP101+CX101+DL101</f>
        <v>1392482.6700000002</v>
      </c>
      <c r="AV101" s="20">
        <f t="shared" si="590"/>
        <v>1.0814134097377239</v>
      </c>
      <c r="AW101" s="20">
        <f t="shared" si="377"/>
        <v>1.267397769481756</v>
      </c>
      <c r="AX101" s="24">
        <v>180000</v>
      </c>
      <c r="AY101" s="24">
        <v>263582.34999999998</v>
      </c>
      <c r="AZ101" s="24">
        <v>285298.43</v>
      </c>
      <c r="BA101" s="20">
        <f t="shared" si="591"/>
        <v>1.4643463888888888</v>
      </c>
      <c r="BB101" s="20">
        <f t="shared" si="379"/>
        <v>0.9238829319880939</v>
      </c>
      <c r="BC101" s="24"/>
      <c r="BD101" s="24"/>
      <c r="BE101" s="24"/>
      <c r="BF101" s="20" t="str">
        <f t="shared" si="380"/>
        <v xml:space="preserve"> </v>
      </c>
      <c r="BG101" s="20" t="str">
        <f t="shared" si="381"/>
        <v xml:space="preserve"> </v>
      </c>
      <c r="BH101" s="24"/>
      <c r="BI101" s="24"/>
      <c r="BJ101" s="24"/>
      <c r="BK101" s="20" t="str">
        <f t="shared" si="592"/>
        <v xml:space="preserve"> </v>
      </c>
      <c r="BL101" s="20" t="str">
        <f t="shared" si="383"/>
        <v xml:space="preserve"> </v>
      </c>
      <c r="BM101" s="24">
        <v>539000</v>
      </c>
      <c r="BN101" s="24">
        <v>539012.76</v>
      </c>
      <c r="BO101" s="24">
        <v>539012.76</v>
      </c>
      <c r="BP101" s="20">
        <f t="shared" si="541"/>
        <v>1.0000236734693877</v>
      </c>
      <c r="BQ101" s="20">
        <f t="shared" si="385"/>
        <v>1</v>
      </c>
      <c r="BR101" s="24">
        <v>150000</v>
      </c>
      <c r="BS101" s="24">
        <v>164277.87</v>
      </c>
      <c r="BT101" s="24">
        <v>134351.07</v>
      </c>
      <c r="BU101" s="20">
        <f t="shared" si="593"/>
        <v>1.0951857999999999</v>
      </c>
      <c r="BV101" s="20">
        <f t="shared" si="387"/>
        <v>1.2227507380477132</v>
      </c>
      <c r="BW101" s="24">
        <v>60800</v>
      </c>
      <c r="BX101" s="24">
        <v>39595</v>
      </c>
      <c r="BY101" s="24">
        <v>133391</v>
      </c>
      <c r="BZ101" s="20">
        <f t="shared" si="565"/>
        <v>0.65123355263157889</v>
      </c>
      <c r="CA101" s="20">
        <f t="shared" si="389"/>
        <v>0.29683411924342723</v>
      </c>
      <c r="CB101" s="24"/>
      <c r="CC101" s="24"/>
      <c r="CD101" s="24"/>
      <c r="CE101" s="20" t="str">
        <f t="shared" si="479"/>
        <v xml:space="preserve"> </v>
      </c>
      <c r="CF101" s="20" t="str">
        <f t="shared" si="390"/>
        <v xml:space="preserve"> </v>
      </c>
      <c r="CG101" s="19">
        <f t="shared" ref="CG101:CI101" si="630">CL101+CQ101</f>
        <v>50000</v>
      </c>
      <c r="CH101" s="19">
        <f t="shared" si="630"/>
        <v>68049.08</v>
      </c>
      <c r="CI101" s="19">
        <f t="shared" si="630"/>
        <v>109280.55</v>
      </c>
      <c r="CJ101" s="20">
        <f t="shared" si="392"/>
        <v>1.3609816000000001</v>
      </c>
      <c r="CK101" s="20">
        <f t="shared" si="416"/>
        <v>0.62270074592413749</v>
      </c>
      <c r="CL101" s="24">
        <v>50000</v>
      </c>
      <c r="CM101" s="24">
        <v>68049.08</v>
      </c>
      <c r="CN101" s="24">
        <v>109280.55</v>
      </c>
      <c r="CO101" s="20">
        <f t="shared" si="393"/>
        <v>1.3609816000000001</v>
      </c>
      <c r="CP101" s="20">
        <f t="shared" si="417"/>
        <v>0.62270074592413749</v>
      </c>
      <c r="CQ101" s="24"/>
      <c r="CR101" s="24"/>
      <c r="CS101" s="24"/>
      <c r="CT101" s="20" t="str">
        <f t="shared" si="394"/>
        <v xml:space="preserve"> </v>
      </c>
      <c r="CU101" s="20" t="str">
        <f t="shared" si="395"/>
        <v xml:space="preserve"> </v>
      </c>
      <c r="CV101" s="24">
        <v>20000</v>
      </c>
      <c r="CW101" s="24"/>
      <c r="CX101" s="24">
        <v>6947.86</v>
      </c>
      <c r="CY101" s="20" t="str">
        <f t="shared" si="418"/>
        <v xml:space="preserve"> </v>
      </c>
      <c r="CZ101" s="20">
        <f t="shared" si="419"/>
        <v>0</v>
      </c>
      <c r="DA101" s="24"/>
      <c r="DB101" s="24"/>
      <c r="DC101" s="24"/>
      <c r="DD101" s="20" t="str">
        <f t="shared" si="594"/>
        <v xml:space="preserve"> </v>
      </c>
      <c r="DE101" s="20" t="str">
        <f t="shared" si="397"/>
        <v xml:space="preserve"> </v>
      </c>
      <c r="DF101" s="24"/>
      <c r="DG101" s="24"/>
      <c r="DH101" s="24">
        <v>5201</v>
      </c>
      <c r="DI101" s="20" t="str">
        <f t="shared" si="595"/>
        <v xml:space="preserve"> </v>
      </c>
      <c r="DJ101" s="20">
        <f t="shared" si="399"/>
        <v>0</v>
      </c>
      <c r="DK101" s="24"/>
      <c r="DL101" s="24"/>
      <c r="DM101" s="20" t="str">
        <f t="shared" si="621"/>
        <v xml:space="preserve"> </v>
      </c>
      <c r="DN101" s="24">
        <v>632165.55000000005</v>
      </c>
      <c r="DO101" s="24">
        <v>690312.37</v>
      </c>
      <c r="DP101" s="24">
        <v>179000</v>
      </c>
      <c r="DQ101" s="20">
        <f t="shared" si="596"/>
        <v>1.0919803681171807</v>
      </c>
      <c r="DR101" s="20" t="str">
        <f t="shared" si="622"/>
        <v>св.200</v>
      </c>
      <c r="DS101" s="44"/>
      <c r="DT101" s="44"/>
      <c r="DU101" s="24"/>
      <c r="DV101" s="20" t="str">
        <f t="shared" si="534"/>
        <v xml:space="preserve"> </v>
      </c>
      <c r="DW101" s="20" t="str">
        <f t="shared" si="623"/>
        <v xml:space="preserve"> </v>
      </c>
    </row>
    <row r="102" spans="1:127" s="14" customFormat="1" ht="15.75" customHeight="1" outlineLevel="1" x14ac:dyDescent="0.25">
      <c r="A102" s="13">
        <f>A101+1</f>
        <v>82</v>
      </c>
      <c r="B102" s="6" t="s">
        <v>11</v>
      </c>
      <c r="C102" s="19">
        <f t="shared" si="624"/>
        <v>1520000</v>
      </c>
      <c r="D102" s="48">
        <v>1520000</v>
      </c>
      <c r="E102" s="19">
        <f t="shared" si="625"/>
        <v>1223156.5</v>
      </c>
      <c r="F102" s="48">
        <v>1223156.5</v>
      </c>
      <c r="G102" s="19">
        <f t="shared" si="626"/>
        <v>1236448.93</v>
      </c>
      <c r="H102" s="20">
        <f t="shared" si="583"/>
        <v>0.80470822368421058</v>
      </c>
      <c r="I102" s="20">
        <f t="shared" si="359"/>
        <v>0.98924951150226648</v>
      </c>
      <c r="J102" s="12">
        <f t="shared" si="627"/>
        <v>978000</v>
      </c>
      <c r="K102" s="17">
        <f t="shared" si="627"/>
        <v>777165.87000000011</v>
      </c>
      <c r="L102" s="12">
        <f t="shared" si="627"/>
        <v>815087.35</v>
      </c>
      <c r="M102" s="20">
        <f t="shared" si="584"/>
        <v>0.79464812883435598</v>
      </c>
      <c r="N102" s="20">
        <f t="shared" si="363"/>
        <v>0.9534755630792211</v>
      </c>
      <c r="O102" s="24">
        <v>483000</v>
      </c>
      <c r="P102" s="24">
        <v>408617.4</v>
      </c>
      <c r="Q102" s="24">
        <v>426137.71</v>
      </c>
      <c r="R102" s="20">
        <f t="shared" si="585"/>
        <v>0.84599875776397515</v>
      </c>
      <c r="S102" s="20">
        <f t="shared" si="365"/>
        <v>0.95888580243227006</v>
      </c>
      <c r="T102" s="24"/>
      <c r="U102" s="24"/>
      <c r="V102" s="24"/>
      <c r="W102" s="20" t="str">
        <f t="shared" si="586"/>
        <v xml:space="preserve"> </v>
      </c>
      <c r="X102" s="20" t="str">
        <f t="shared" ref="X102:X106" si="631">IF(U102=0," ",IF(U102/V102*100&gt;200,"св.200",U102/V102))</f>
        <v xml:space="preserve"> </v>
      </c>
      <c r="Y102" s="24"/>
      <c r="Z102" s="24"/>
      <c r="AA102" s="24"/>
      <c r="AB102" s="20" t="str">
        <f t="shared" si="587"/>
        <v xml:space="preserve"> </v>
      </c>
      <c r="AC102" s="20" t="str">
        <f t="shared" si="369"/>
        <v xml:space="preserve"> </v>
      </c>
      <c r="AD102" s="24">
        <v>55000</v>
      </c>
      <c r="AE102" s="24">
        <v>49330.8</v>
      </c>
      <c r="AF102" s="24">
        <v>53573.37</v>
      </c>
      <c r="AG102" s="20">
        <f t="shared" si="588"/>
        <v>0.89692363636363637</v>
      </c>
      <c r="AH102" s="20">
        <f t="shared" si="371"/>
        <v>0.92080822990974809</v>
      </c>
      <c r="AI102" s="24">
        <v>440000</v>
      </c>
      <c r="AJ102" s="24">
        <v>319217.67</v>
      </c>
      <c r="AK102" s="24">
        <v>335376.27</v>
      </c>
      <c r="AL102" s="20">
        <f t="shared" si="589"/>
        <v>0.72549470454545451</v>
      </c>
      <c r="AM102" s="20">
        <f t="shared" si="373"/>
        <v>0.95181948919641801</v>
      </c>
      <c r="AN102" s="24"/>
      <c r="AO102" s="24"/>
      <c r="AP102" s="24"/>
      <c r="AQ102" s="20" t="str">
        <f t="shared" si="545"/>
        <v xml:space="preserve"> </v>
      </c>
      <c r="AR102" s="20" t="str">
        <f t="shared" si="374"/>
        <v xml:space="preserve"> </v>
      </c>
      <c r="AS102" s="7">
        <f t="shared" ref="AS102:AS106" si="632">AX102+BC102+BH102+BM102+BR102+BW102+CB102+CG102+DA102+DF102+DN102+CV102</f>
        <v>542000</v>
      </c>
      <c r="AT102" s="7">
        <f t="shared" ref="AT102:AT106" si="633">AY102+BD102+BI102+BN102+BS102+BX102+CC102+CH102+DB102+DG102+DO102+CW102+DK102</f>
        <v>445990.63</v>
      </c>
      <c r="AU102" s="7">
        <f t="shared" ref="AU102:AU106" si="634">AZ102+BE102+BJ102+BO102+BT102+BY102+CD102+CI102+DC102+DH102+DP102+CX102+DL102</f>
        <v>421361.58</v>
      </c>
      <c r="AV102" s="20">
        <f t="shared" si="590"/>
        <v>0.82286094095940965</v>
      </c>
      <c r="AW102" s="20">
        <f t="shared" si="377"/>
        <v>1.058451105105501</v>
      </c>
      <c r="AX102" s="24"/>
      <c r="AY102" s="24"/>
      <c r="AZ102" s="24"/>
      <c r="BA102" s="20" t="str">
        <f t="shared" si="591"/>
        <v xml:space="preserve"> </v>
      </c>
      <c r="BB102" s="20" t="str">
        <f t="shared" si="379"/>
        <v xml:space="preserve"> </v>
      </c>
      <c r="BC102" s="24"/>
      <c r="BD102" s="24"/>
      <c r="BE102" s="24"/>
      <c r="BF102" s="20" t="str">
        <f t="shared" si="380"/>
        <v xml:space="preserve"> </v>
      </c>
      <c r="BG102" s="20" t="str">
        <f t="shared" si="381"/>
        <v xml:space="preserve"> </v>
      </c>
      <c r="BH102" s="24">
        <v>542000</v>
      </c>
      <c r="BI102" s="24">
        <v>445990.63</v>
      </c>
      <c r="BJ102" s="24">
        <v>366219.9</v>
      </c>
      <c r="BK102" s="20">
        <f t="shared" si="592"/>
        <v>0.82286094095940965</v>
      </c>
      <c r="BL102" s="20">
        <f t="shared" si="383"/>
        <v>1.2178219424995747</v>
      </c>
      <c r="BM102" s="24"/>
      <c r="BN102" s="24"/>
      <c r="BO102" s="24"/>
      <c r="BP102" s="20" t="str">
        <f t="shared" si="541"/>
        <v xml:space="preserve"> </v>
      </c>
      <c r="BQ102" s="20" t="str">
        <f t="shared" si="385"/>
        <v xml:space="preserve"> </v>
      </c>
      <c r="BR102" s="24"/>
      <c r="BS102" s="24"/>
      <c r="BT102" s="24"/>
      <c r="BU102" s="20" t="str">
        <f t="shared" si="593"/>
        <v xml:space="preserve"> </v>
      </c>
      <c r="BV102" s="20" t="str">
        <f t="shared" si="387"/>
        <v xml:space="preserve"> </v>
      </c>
      <c r="BW102" s="24"/>
      <c r="BX102" s="24"/>
      <c r="BY102" s="24">
        <v>50443</v>
      </c>
      <c r="BZ102" s="20" t="str">
        <f t="shared" si="565"/>
        <v xml:space="preserve"> </v>
      </c>
      <c r="CA102" s="20">
        <f t="shared" si="389"/>
        <v>0</v>
      </c>
      <c r="CB102" s="24"/>
      <c r="CC102" s="24"/>
      <c r="CD102" s="24"/>
      <c r="CE102" s="20" t="str">
        <f t="shared" si="479"/>
        <v xml:space="preserve"> </v>
      </c>
      <c r="CF102" s="20" t="str">
        <f t="shared" si="390"/>
        <v xml:space="preserve"> </v>
      </c>
      <c r="CG102" s="19">
        <f t="shared" ref="CG102:CG106" si="635">CL102+CQ102</f>
        <v>0</v>
      </c>
      <c r="CH102" s="19">
        <f t="shared" ref="CH102:CH106" si="636">CM102+CR102</f>
        <v>0</v>
      </c>
      <c r="CI102" s="19">
        <f t="shared" ref="CI102:CI106" si="637">CN102+CS102</f>
        <v>0</v>
      </c>
      <c r="CJ102" s="20" t="str">
        <f t="shared" si="392"/>
        <v xml:space="preserve"> </v>
      </c>
      <c r="CK102" s="20" t="str">
        <f t="shared" si="416"/>
        <v xml:space="preserve"> </v>
      </c>
      <c r="CL102" s="24"/>
      <c r="CM102" s="24"/>
      <c r="CN102" s="24"/>
      <c r="CO102" s="20" t="str">
        <f t="shared" si="393"/>
        <v xml:space="preserve"> </v>
      </c>
      <c r="CP102" s="20" t="str">
        <f t="shared" si="417"/>
        <v xml:space="preserve"> </v>
      </c>
      <c r="CQ102" s="24"/>
      <c r="CR102" s="24"/>
      <c r="CS102" s="24"/>
      <c r="CT102" s="20" t="str">
        <f t="shared" si="394"/>
        <v xml:space="preserve"> </v>
      </c>
      <c r="CU102" s="20" t="str">
        <f t="shared" si="395"/>
        <v xml:space="preserve"> </v>
      </c>
      <c r="CV102" s="24"/>
      <c r="CW102" s="24"/>
      <c r="CX102" s="24"/>
      <c r="CY102" s="20" t="str">
        <f t="shared" si="418"/>
        <v xml:space="preserve"> </v>
      </c>
      <c r="CZ102" s="20" t="str">
        <f t="shared" si="419"/>
        <v xml:space="preserve"> </v>
      </c>
      <c r="DA102" s="24"/>
      <c r="DB102" s="24"/>
      <c r="DC102" s="24"/>
      <c r="DD102" s="20" t="str">
        <f t="shared" si="594"/>
        <v xml:space="preserve"> </v>
      </c>
      <c r="DE102" s="20" t="str">
        <f t="shared" si="397"/>
        <v xml:space="preserve"> </v>
      </c>
      <c r="DF102" s="24"/>
      <c r="DG102" s="24"/>
      <c r="DH102" s="24"/>
      <c r="DI102" s="20" t="str">
        <f t="shared" si="595"/>
        <v xml:space="preserve"> </v>
      </c>
      <c r="DJ102" s="20" t="str">
        <f t="shared" si="399"/>
        <v xml:space="preserve"> </v>
      </c>
      <c r="DK102" s="24"/>
      <c r="DL102" s="24"/>
      <c r="DM102" s="20" t="str">
        <f t="shared" si="621"/>
        <v xml:space="preserve"> </v>
      </c>
      <c r="DN102" s="24"/>
      <c r="DO102" s="24"/>
      <c r="DP102" s="24">
        <v>4698.68</v>
      </c>
      <c r="DQ102" s="20" t="str">
        <f t="shared" si="596"/>
        <v xml:space="preserve"> </v>
      </c>
      <c r="DR102" s="20" t="str">
        <f t="shared" si="622"/>
        <v xml:space="preserve"> </v>
      </c>
      <c r="DS102" s="44"/>
      <c r="DT102" s="44"/>
      <c r="DU102" s="24"/>
      <c r="DV102" s="20" t="str">
        <f t="shared" si="534"/>
        <v xml:space="preserve"> </v>
      </c>
      <c r="DW102" s="20" t="str">
        <f t="shared" si="623"/>
        <v xml:space="preserve"> </v>
      </c>
    </row>
    <row r="103" spans="1:127" s="14" customFormat="1" ht="15.75" customHeight="1" outlineLevel="1" x14ac:dyDescent="0.25">
      <c r="A103" s="13">
        <f t="shared" ref="A103:A106" si="638">A102+1</f>
        <v>83</v>
      </c>
      <c r="B103" s="6" t="s">
        <v>69</v>
      </c>
      <c r="C103" s="19">
        <f t="shared" si="624"/>
        <v>1433174.4900000002</v>
      </c>
      <c r="D103" s="48">
        <v>1433174.49</v>
      </c>
      <c r="E103" s="19">
        <f t="shared" si="625"/>
        <v>1428615.4500000002</v>
      </c>
      <c r="F103" s="48">
        <v>1428615.45</v>
      </c>
      <c r="G103" s="19">
        <f t="shared" si="626"/>
        <v>1426707.96</v>
      </c>
      <c r="H103" s="20">
        <f t="shared" si="583"/>
        <v>0.99681892188856913</v>
      </c>
      <c r="I103" s="20">
        <f t="shared" si="359"/>
        <v>1.0013369870032829</v>
      </c>
      <c r="J103" s="12">
        <f t="shared" si="627"/>
        <v>1400035.6400000001</v>
      </c>
      <c r="K103" s="17">
        <f t="shared" si="627"/>
        <v>1395476.6</v>
      </c>
      <c r="L103" s="12">
        <f t="shared" si="627"/>
        <v>1354650.71</v>
      </c>
      <c r="M103" s="20">
        <f t="shared" si="584"/>
        <v>0.9967436257551272</v>
      </c>
      <c r="N103" s="20">
        <f t="shared" si="363"/>
        <v>1.0301375769404058</v>
      </c>
      <c r="O103" s="24">
        <v>297264.57</v>
      </c>
      <c r="P103" s="24">
        <v>297264.57</v>
      </c>
      <c r="Q103" s="24">
        <v>257039.65</v>
      </c>
      <c r="R103" s="20">
        <f t="shared" si="585"/>
        <v>1</v>
      </c>
      <c r="S103" s="20">
        <f t="shared" si="365"/>
        <v>1.1564930546707484</v>
      </c>
      <c r="T103" s="24"/>
      <c r="U103" s="24"/>
      <c r="V103" s="24"/>
      <c r="W103" s="20" t="str">
        <f t="shared" si="586"/>
        <v xml:space="preserve"> </v>
      </c>
      <c r="X103" s="20" t="str">
        <f t="shared" si="631"/>
        <v xml:space="preserve"> </v>
      </c>
      <c r="Y103" s="24">
        <v>103661.15</v>
      </c>
      <c r="Z103" s="24">
        <v>103661.15</v>
      </c>
      <c r="AA103" s="24">
        <v>92578.37</v>
      </c>
      <c r="AB103" s="20">
        <f t="shared" si="587"/>
        <v>1</v>
      </c>
      <c r="AC103" s="20">
        <f t="shared" si="369"/>
        <v>1.1197124123053797</v>
      </c>
      <c r="AD103" s="24">
        <v>55000</v>
      </c>
      <c r="AE103" s="24">
        <v>50440.959999999999</v>
      </c>
      <c r="AF103" s="24">
        <v>57958.22</v>
      </c>
      <c r="AG103" s="20">
        <f t="shared" si="588"/>
        <v>0.91710836363636361</v>
      </c>
      <c r="AH103" s="20">
        <f t="shared" si="371"/>
        <v>0.87029863926117812</v>
      </c>
      <c r="AI103" s="24">
        <v>944109.92</v>
      </c>
      <c r="AJ103" s="24">
        <v>944109.92</v>
      </c>
      <c r="AK103" s="24">
        <v>947074.47</v>
      </c>
      <c r="AL103" s="20">
        <f t="shared" si="589"/>
        <v>1</v>
      </c>
      <c r="AM103" s="20">
        <f t="shared" si="373"/>
        <v>0.99686978152837347</v>
      </c>
      <c r="AN103" s="24"/>
      <c r="AO103" s="24"/>
      <c r="AP103" s="24"/>
      <c r="AQ103" s="20" t="str">
        <f t="shared" si="545"/>
        <v xml:space="preserve"> </v>
      </c>
      <c r="AR103" s="20" t="str">
        <f t="shared" si="374"/>
        <v xml:space="preserve"> </v>
      </c>
      <c r="AS103" s="7">
        <f t="shared" si="632"/>
        <v>33138.85</v>
      </c>
      <c r="AT103" s="7">
        <f t="shared" si="633"/>
        <v>33138.85</v>
      </c>
      <c r="AU103" s="7">
        <f t="shared" si="634"/>
        <v>72057.25</v>
      </c>
      <c r="AV103" s="20">
        <f t="shared" si="590"/>
        <v>1</v>
      </c>
      <c r="AW103" s="20">
        <f t="shared" si="377"/>
        <v>0.45989612426230531</v>
      </c>
      <c r="AX103" s="24"/>
      <c r="AY103" s="24"/>
      <c r="AZ103" s="24"/>
      <c r="BA103" s="20" t="str">
        <f t="shared" si="591"/>
        <v xml:space="preserve"> </v>
      </c>
      <c r="BB103" s="20" t="str">
        <f t="shared" si="379"/>
        <v xml:space="preserve"> </v>
      </c>
      <c r="BC103" s="24">
        <v>3732.6</v>
      </c>
      <c r="BD103" s="24">
        <v>3732.6</v>
      </c>
      <c r="BE103" s="24">
        <v>3539.4</v>
      </c>
      <c r="BF103" s="20">
        <f t="shared" si="380"/>
        <v>1</v>
      </c>
      <c r="BG103" s="20">
        <f t="shared" si="381"/>
        <v>1.054585522969995</v>
      </c>
      <c r="BH103" s="24"/>
      <c r="BI103" s="24"/>
      <c r="BJ103" s="24"/>
      <c r="BK103" s="20" t="str">
        <f t="shared" si="592"/>
        <v xml:space="preserve"> </v>
      </c>
      <c r="BL103" s="20" t="str">
        <f t="shared" si="383"/>
        <v xml:space="preserve"> </v>
      </c>
      <c r="BM103" s="24"/>
      <c r="BN103" s="24"/>
      <c r="BO103" s="24"/>
      <c r="BP103" s="20" t="str">
        <f t="shared" si="541"/>
        <v xml:space="preserve"> </v>
      </c>
      <c r="BQ103" s="20" t="str">
        <f t="shared" si="385"/>
        <v xml:space="preserve"> </v>
      </c>
      <c r="BR103" s="24"/>
      <c r="BS103" s="24"/>
      <c r="BT103" s="24"/>
      <c r="BU103" s="20" t="str">
        <f t="shared" si="593"/>
        <v xml:space="preserve"> </v>
      </c>
      <c r="BV103" s="20" t="str">
        <f t="shared" si="387"/>
        <v xml:space="preserve"> </v>
      </c>
      <c r="BW103" s="24">
        <v>22000</v>
      </c>
      <c r="BX103" s="24">
        <v>22000</v>
      </c>
      <c r="BY103" s="24">
        <v>67300</v>
      </c>
      <c r="BZ103" s="20">
        <f t="shared" si="565"/>
        <v>1</v>
      </c>
      <c r="CA103" s="20">
        <f t="shared" si="389"/>
        <v>0.32689450222882616</v>
      </c>
      <c r="CB103" s="24"/>
      <c r="CC103" s="24"/>
      <c r="CD103" s="24"/>
      <c r="CE103" s="20" t="str">
        <f t="shared" si="479"/>
        <v xml:space="preserve"> </v>
      </c>
      <c r="CF103" s="20" t="str">
        <f t="shared" si="390"/>
        <v xml:space="preserve"> </v>
      </c>
      <c r="CG103" s="19">
        <f t="shared" si="635"/>
        <v>0</v>
      </c>
      <c r="CH103" s="19">
        <f t="shared" si="636"/>
        <v>0</v>
      </c>
      <c r="CI103" s="19">
        <f t="shared" si="637"/>
        <v>0</v>
      </c>
      <c r="CJ103" s="20" t="str">
        <f t="shared" si="392"/>
        <v xml:space="preserve"> </v>
      </c>
      <c r="CK103" s="20" t="str">
        <f t="shared" si="416"/>
        <v xml:space="preserve"> </v>
      </c>
      <c r="CL103" s="24"/>
      <c r="CM103" s="24"/>
      <c r="CN103" s="24"/>
      <c r="CO103" s="20" t="str">
        <f t="shared" si="393"/>
        <v xml:space="preserve"> </v>
      </c>
      <c r="CP103" s="20" t="str">
        <f t="shared" si="417"/>
        <v xml:space="preserve"> </v>
      </c>
      <c r="CQ103" s="24"/>
      <c r="CR103" s="24"/>
      <c r="CS103" s="24"/>
      <c r="CT103" s="20" t="str">
        <f t="shared" si="394"/>
        <v xml:space="preserve"> </v>
      </c>
      <c r="CU103" s="20" t="str">
        <f>IF(CS103=0," ",IF(CR103/CS103*100&gt;200,"св.200",CR103/CS103))</f>
        <v xml:space="preserve"> </v>
      </c>
      <c r="CV103" s="24"/>
      <c r="CW103" s="24"/>
      <c r="CX103" s="24"/>
      <c r="CY103" s="20" t="str">
        <f t="shared" si="418"/>
        <v xml:space="preserve"> </v>
      </c>
      <c r="CZ103" s="20" t="str">
        <f t="shared" si="419"/>
        <v xml:space="preserve"> </v>
      </c>
      <c r="DA103" s="24"/>
      <c r="DB103" s="24"/>
      <c r="DC103" s="24"/>
      <c r="DD103" s="20" t="str">
        <f t="shared" si="594"/>
        <v xml:space="preserve"> </v>
      </c>
      <c r="DE103" s="20" t="str">
        <f t="shared" si="397"/>
        <v xml:space="preserve"> </v>
      </c>
      <c r="DF103" s="24"/>
      <c r="DG103" s="24"/>
      <c r="DH103" s="24"/>
      <c r="DI103" s="20" t="str">
        <f t="shared" si="595"/>
        <v xml:space="preserve"> </v>
      </c>
      <c r="DJ103" s="20" t="str">
        <f t="shared" si="399"/>
        <v xml:space="preserve"> </v>
      </c>
      <c r="DK103" s="24"/>
      <c r="DL103" s="24"/>
      <c r="DM103" s="20" t="str">
        <f t="shared" si="400"/>
        <v xml:space="preserve"> </v>
      </c>
      <c r="DN103" s="24">
        <v>7406.25</v>
      </c>
      <c r="DO103" s="24">
        <v>7406.25</v>
      </c>
      <c r="DP103" s="24">
        <v>1217.8499999999999</v>
      </c>
      <c r="DQ103" s="20">
        <f t="shared" si="596"/>
        <v>1</v>
      </c>
      <c r="DR103" s="20" t="str">
        <f t="shared" si="402"/>
        <v>св.200</v>
      </c>
      <c r="DS103" s="44"/>
      <c r="DT103" s="44"/>
      <c r="DU103" s="24"/>
      <c r="DV103" s="20" t="str">
        <f t="shared" si="534"/>
        <v xml:space="preserve"> </v>
      </c>
      <c r="DW103" s="20" t="str">
        <f t="shared" ref="DW103:DW106" si="639">IF(DU103=0," ",IF(DT103/DU103*100&gt;200,"св.200",DT103/DU103))</f>
        <v xml:space="preserve"> </v>
      </c>
    </row>
    <row r="104" spans="1:127" s="14" customFormat="1" ht="15" customHeight="1" outlineLevel="1" x14ac:dyDescent="0.25">
      <c r="A104" s="13">
        <f t="shared" si="638"/>
        <v>84</v>
      </c>
      <c r="B104" s="6" t="s">
        <v>31</v>
      </c>
      <c r="C104" s="19">
        <f t="shared" si="624"/>
        <v>1247612.0599999998</v>
      </c>
      <c r="D104" s="48">
        <v>1247612.06</v>
      </c>
      <c r="E104" s="19">
        <f t="shared" si="625"/>
        <v>1280236.9799999997</v>
      </c>
      <c r="F104" s="48">
        <v>1280236.98</v>
      </c>
      <c r="G104" s="19">
        <f t="shared" si="626"/>
        <v>1114379.55</v>
      </c>
      <c r="H104" s="20">
        <f t="shared" si="583"/>
        <v>1.026149891497522</v>
      </c>
      <c r="I104" s="20">
        <f t="shared" si="359"/>
        <v>1.1488338780086189</v>
      </c>
      <c r="J104" s="12">
        <f t="shared" si="627"/>
        <v>1247607.3499999999</v>
      </c>
      <c r="K104" s="17">
        <f t="shared" si="627"/>
        <v>1280232.2699999998</v>
      </c>
      <c r="L104" s="12">
        <f t="shared" si="627"/>
        <v>1085874.82</v>
      </c>
      <c r="M104" s="20">
        <f t="shared" si="584"/>
        <v>1.0261499902192786</v>
      </c>
      <c r="N104" s="20">
        <f t="shared" si="363"/>
        <v>1.1789869756810456</v>
      </c>
      <c r="O104" s="24">
        <v>100750</v>
      </c>
      <c r="P104" s="24">
        <v>104938.72</v>
      </c>
      <c r="Q104" s="24">
        <v>109726.51</v>
      </c>
      <c r="R104" s="20">
        <f t="shared" si="585"/>
        <v>1.0415753846153846</v>
      </c>
      <c r="S104" s="20">
        <f t="shared" si="365"/>
        <v>0.95636615071417108</v>
      </c>
      <c r="T104" s="24"/>
      <c r="U104" s="24"/>
      <c r="V104" s="24"/>
      <c r="W104" s="20" t="str">
        <f t="shared" si="586"/>
        <v xml:space="preserve"> </v>
      </c>
      <c r="X104" s="20" t="str">
        <f t="shared" si="631"/>
        <v xml:space="preserve"> </v>
      </c>
      <c r="Y104" s="24">
        <v>231.9</v>
      </c>
      <c r="Z104" s="24">
        <v>231.9</v>
      </c>
      <c r="AA104" s="24">
        <v>226.8</v>
      </c>
      <c r="AB104" s="20">
        <f t="shared" si="587"/>
        <v>1</v>
      </c>
      <c r="AC104" s="20">
        <f t="shared" si="369"/>
        <v>1.0224867724867726</v>
      </c>
      <c r="AD104" s="24">
        <v>84000</v>
      </c>
      <c r="AE104" s="24">
        <v>92066.65</v>
      </c>
      <c r="AF104" s="24">
        <v>39569.18</v>
      </c>
      <c r="AG104" s="20">
        <f t="shared" si="588"/>
        <v>1.0960315476190476</v>
      </c>
      <c r="AH104" s="20" t="str">
        <f>IF(AE104&lt;=0," ",IF(AE104/AF104*100&gt;200,"св.200",AE104/AF104))</f>
        <v>св.200</v>
      </c>
      <c r="AI104" s="24">
        <v>1062625.45</v>
      </c>
      <c r="AJ104" s="24">
        <v>1082995</v>
      </c>
      <c r="AK104" s="24">
        <v>936352.33</v>
      </c>
      <c r="AL104" s="20">
        <f t="shared" si="589"/>
        <v>1.0191690778721703</v>
      </c>
      <c r="AM104" s="20">
        <f t="shared" si="373"/>
        <v>1.1566105677336223</v>
      </c>
      <c r="AN104" s="24"/>
      <c r="AO104" s="24"/>
      <c r="AP104" s="24"/>
      <c r="AQ104" s="20" t="str">
        <f t="shared" si="545"/>
        <v xml:space="preserve"> </v>
      </c>
      <c r="AR104" s="20" t="str">
        <f t="shared" si="374"/>
        <v xml:space="preserve"> </v>
      </c>
      <c r="AS104" s="7">
        <f t="shared" si="632"/>
        <v>4.71</v>
      </c>
      <c r="AT104" s="7">
        <f t="shared" si="633"/>
        <v>4.71</v>
      </c>
      <c r="AU104" s="7">
        <f t="shared" si="634"/>
        <v>28504.73</v>
      </c>
      <c r="AV104" s="20">
        <f t="shared" si="590"/>
        <v>1</v>
      </c>
      <c r="AW104" s="20">
        <f t="shared" si="377"/>
        <v>1.6523573456054486E-4</v>
      </c>
      <c r="AX104" s="24"/>
      <c r="AY104" s="24"/>
      <c r="AZ104" s="24"/>
      <c r="BA104" s="20" t="str">
        <f t="shared" si="591"/>
        <v xml:space="preserve"> </v>
      </c>
      <c r="BB104" s="20" t="str">
        <f t="shared" si="379"/>
        <v xml:space="preserve"> </v>
      </c>
      <c r="BC104" s="24"/>
      <c r="BD104" s="24"/>
      <c r="BE104" s="24"/>
      <c r="BF104" s="20" t="str">
        <f t="shared" si="380"/>
        <v xml:space="preserve"> </v>
      </c>
      <c r="BG104" s="20" t="str">
        <f t="shared" si="381"/>
        <v xml:space="preserve"> </v>
      </c>
      <c r="BH104" s="24"/>
      <c r="BI104" s="24"/>
      <c r="BJ104" s="24"/>
      <c r="BK104" s="20" t="str">
        <f t="shared" si="592"/>
        <v xml:space="preserve"> </v>
      </c>
      <c r="BL104" s="20" t="str">
        <f t="shared" si="383"/>
        <v xml:space="preserve"> </v>
      </c>
      <c r="BM104" s="24"/>
      <c r="BN104" s="24"/>
      <c r="BO104" s="24"/>
      <c r="BP104" s="20" t="str">
        <f t="shared" si="541"/>
        <v xml:space="preserve"> </v>
      </c>
      <c r="BQ104" s="20" t="str">
        <f t="shared" si="385"/>
        <v xml:space="preserve"> </v>
      </c>
      <c r="BR104" s="24"/>
      <c r="BS104" s="24"/>
      <c r="BT104" s="24"/>
      <c r="BU104" s="20" t="str">
        <f t="shared" si="593"/>
        <v xml:space="preserve"> </v>
      </c>
      <c r="BV104" s="20" t="str">
        <f t="shared" si="387"/>
        <v xml:space="preserve"> </v>
      </c>
      <c r="BW104" s="24"/>
      <c r="BX104" s="24"/>
      <c r="BY104" s="24">
        <v>24310</v>
      </c>
      <c r="BZ104" s="20" t="str">
        <f t="shared" si="565"/>
        <v xml:space="preserve"> </v>
      </c>
      <c r="CA104" s="20">
        <f t="shared" si="389"/>
        <v>0</v>
      </c>
      <c r="CB104" s="24"/>
      <c r="CC104" s="24"/>
      <c r="CD104" s="24"/>
      <c r="CE104" s="20" t="str">
        <f t="shared" si="479"/>
        <v xml:space="preserve"> </v>
      </c>
      <c r="CF104" s="20" t="str">
        <f t="shared" si="390"/>
        <v xml:space="preserve"> </v>
      </c>
      <c r="CG104" s="19">
        <f t="shared" si="635"/>
        <v>0</v>
      </c>
      <c r="CH104" s="19">
        <f t="shared" si="636"/>
        <v>0</v>
      </c>
      <c r="CI104" s="19">
        <f t="shared" si="637"/>
        <v>0</v>
      </c>
      <c r="CJ104" s="20" t="str">
        <f t="shared" si="392"/>
        <v xml:space="preserve"> </v>
      </c>
      <c r="CK104" s="20" t="str">
        <f t="shared" si="416"/>
        <v xml:space="preserve"> </v>
      </c>
      <c r="CL104" s="24"/>
      <c r="CM104" s="24"/>
      <c r="CN104" s="24"/>
      <c r="CO104" s="20" t="str">
        <f t="shared" si="393"/>
        <v xml:space="preserve"> </v>
      </c>
      <c r="CP104" s="20" t="str">
        <f t="shared" si="417"/>
        <v xml:space="preserve"> </v>
      </c>
      <c r="CQ104" s="24"/>
      <c r="CR104" s="24"/>
      <c r="CS104" s="24"/>
      <c r="CT104" s="20" t="str">
        <f t="shared" si="394"/>
        <v xml:space="preserve"> </v>
      </c>
      <c r="CU104" s="20" t="str">
        <f t="shared" si="395"/>
        <v xml:space="preserve"> </v>
      </c>
      <c r="CV104" s="24"/>
      <c r="CW104" s="24"/>
      <c r="CX104" s="24"/>
      <c r="CY104" s="20" t="str">
        <f t="shared" si="418"/>
        <v xml:space="preserve"> </v>
      </c>
      <c r="CZ104" s="20" t="str">
        <f t="shared" si="419"/>
        <v xml:space="preserve"> </v>
      </c>
      <c r="DA104" s="24"/>
      <c r="DB104" s="24"/>
      <c r="DC104" s="24"/>
      <c r="DD104" s="20" t="str">
        <f t="shared" si="594"/>
        <v xml:space="preserve"> </v>
      </c>
      <c r="DE104" s="20" t="str">
        <f t="shared" si="397"/>
        <v xml:space="preserve"> </v>
      </c>
      <c r="DF104" s="24"/>
      <c r="DG104" s="24"/>
      <c r="DH104" s="24"/>
      <c r="DI104" s="20" t="str">
        <f t="shared" si="595"/>
        <v xml:space="preserve"> </v>
      </c>
      <c r="DJ104" s="20" t="str">
        <f t="shared" si="399"/>
        <v xml:space="preserve"> </v>
      </c>
      <c r="DK104" s="24"/>
      <c r="DL104" s="24"/>
      <c r="DM104" s="20" t="str">
        <f t="shared" si="400"/>
        <v xml:space="preserve"> </v>
      </c>
      <c r="DN104" s="24">
        <v>4.71</v>
      </c>
      <c r="DO104" s="24">
        <v>4.71</v>
      </c>
      <c r="DP104" s="24">
        <v>4194.7299999999996</v>
      </c>
      <c r="DQ104" s="20">
        <f t="shared" si="596"/>
        <v>1</v>
      </c>
      <c r="DR104" s="20">
        <f t="shared" si="402"/>
        <v>1.1228374651050248E-3</v>
      </c>
      <c r="DS104" s="44"/>
      <c r="DT104" s="44"/>
      <c r="DU104" s="24"/>
      <c r="DV104" s="20" t="str">
        <f t="shared" si="534"/>
        <v xml:space="preserve"> </v>
      </c>
      <c r="DW104" s="20" t="str">
        <f t="shared" si="639"/>
        <v xml:space="preserve"> </v>
      </c>
    </row>
    <row r="105" spans="1:127" s="14" customFormat="1" ht="15.75" customHeight="1" outlineLevel="1" x14ac:dyDescent="0.25">
      <c r="A105" s="13">
        <f t="shared" si="638"/>
        <v>85</v>
      </c>
      <c r="B105" s="6" t="s">
        <v>101</v>
      </c>
      <c r="C105" s="19">
        <f t="shared" si="624"/>
        <v>1358166.56</v>
      </c>
      <c r="D105" s="48">
        <v>1358166.56</v>
      </c>
      <c r="E105" s="19">
        <f t="shared" si="625"/>
        <v>1215563.7500000002</v>
      </c>
      <c r="F105" s="48">
        <v>1215563.75</v>
      </c>
      <c r="G105" s="19">
        <f t="shared" si="626"/>
        <v>941464.96</v>
      </c>
      <c r="H105" s="20">
        <f t="shared" si="583"/>
        <v>0.89500344493829986</v>
      </c>
      <c r="I105" s="20">
        <f t="shared" si="359"/>
        <v>1.2911407239203043</v>
      </c>
      <c r="J105" s="12">
        <f t="shared" si="627"/>
        <v>1266545</v>
      </c>
      <c r="K105" s="17">
        <f t="shared" si="627"/>
        <v>1135942.1900000002</v>
      </c>
      <c r="L105" s="12">
        <f t="shared" si="627"/>
        <v>901085.82</v>
      </c>
      <c r="M105" s="20">
        <f t="shared" si="584"/>
        <v>0.89688261372473954</v>
      </c>
      <c r="N105" s="20">
        <f t="shared" si="363"/>
        <v>1.2606370722824161</v>
      </c>
      <c r="O105" s="24">
        <v>340000</v>
      </c>
      <c r="P105" s="24">
        <v>289130.74</v>
      </c>
      <c r="Q105" s="24">
        <v>244162.82</v>
      </c>
      <c r="R105" s="20">
        <f t="shared" si="585"/>
        <v>0.85038452941176468</v>
      </c>
      <c r="S105" s="20">
        <f t="shared" si="365"/>
        <v>1.1841718571238651</v>
      </c>
      <c r="T105" s="24"/>
      <c r="U105" s="24"/>
      <c r="V105" s="24"/>
      <c r="W105" s="20" t="str">
        <f t="shared" si="586"/>
        <v xml:space="preserve"> </v>
      </c>
      <c r="X105" s="20" t="str">
        <f t="shared" si="631"/>
        <v xml:space="preserve"> </v>
      </c>
      <c r="Y105" s="24">
        <v>48300</v>
      </c>
      <c r="Z105" s="24">
        <v>32957.78</v>
      </c>
      <c r="AA105" s="24">
        <v>48865.96</v>
      </c>
      <c r="AB105" s="20">
        <f t="shared" si="587"/>
        <v>0.6823556935817805</v>
      </c>
      <c r="AC105" s="20">
        <f t="shared" si="369"/>
        <v>0.67445272742006912</v>
      </c>
      <c r="AD105" s="24">
        <v>20000</v>
      </c>
      <c r="AE105" s="24">
        <v>37836.76</v>
      </c>
      <c r="AF105" s="24">
        <v>9930.43</v>
      </c>
      <c r="AG105" s="20">
        <f t="shared" si="588"/>
        <v>1.8918380000000001</v>
      </c>
      <c r="AH105" s="20" t="str">
        <f t="shared" si="371"/>
        <v>св.200</v>
      </c>
      <c r="AI105" s="24">
        <v>858245</v>
      </c>
      <c r="AJ105" s="24">
        <v>776016.91</v>
      </c>
      <c r="AK105" s="24">
        <v>598126.61</v>
      </c>
      <c r="AL105" s="20">
        <f t="shared" si="589"/>
        <v>0.90419042348047474</v>
      </c>
      <c r="AM105" s="20">
        <f t="shared" si="373"/>
        <v>1.2974124491802832</v>
      </c>
      <c r="AN105" s="24"/>
      <c r="AO105" s="24"/>
      <c r="AP105" s="24"/>
      <c r="AQ105" s="20" t="str">
        <f t="shared" si="545"/>
        <v xml:space="preserve"> </v>
      </c>
      <c r="AR105" s="20" t="str">
        <f t="shared" si="374"/>
        <v xml:space="preserve"> </v>
      </c>
      <c r="AS105" s="7">
        <f t="shared" si="632"/>
        <v>91621.56</v>
      </c>
      <c r="AT105" s="7">
        <f t="shared" si="633"/>
        <v>79621.56</v>
      </c>
      <c r="AU105" s="7">
        <f t="shared" si="634"/>
        <v>40379.14</v>
      </c>
      <c r="AV105" s="20">
        <f t="shared" si="590"/>
        <v>0.86902646058416821</v>
      </c>
      <c r="AW105" s="20">
        <f t="shared" si="377"/>
        <v>1.9718488308567246</v>
      </c>
      <c r="AX105" s="24"/>
      <c r="AY105" s="24"/>
      <c r="AZ105" s="24"/>
      <c r="BA105" s="20" t="str">
        <f t="shared" si="591"/>
        <v xml:space="preserve"> </v>
      </c>
      <c r="BB105" s="20" t="str">
        <f t="shared" si="379"/>
        <v xml:space="preserve"> </v>
      </c>
      <c r="BC105" s="24">
        <v>79621.56</v>
      </c>
      <c r="BD105" s="24">
        <v>79621.56</v>
      </c>
      <c r="BE105" s="24"/>
      <c r="BF105" s="20">
        <f t="shared" si="380"/>
        <v>1</v>
      </c>
      <c r="BG105" s="20" t="str">
        <f t="shared" si="381"/>
        <v xml:space="preserve"> </v>
      </c>
      <c r="BH105" s="24"/>
      <c r="BI105" s="24"/>
      <c r="BJ105" s="24"/>
      <c r="BK105" s="20" t="str">
        <f t="shared" si="592"/>
        <v xml:space="preserve"> </v>
      </c>
      <c r="BL105" s="20" t="str">
        <f t="shared" si="383"/>
        <v xml:space="preserve"> </v>
      </c>
      <c r="BM105" s="24"/>
      <c r="BN105" s="24"/>
      <c r="BO105" s="24"/>
      <c r="BP105" s="20" t="str">
        <f t="shared" si="541"/>
        <v xml:space="preserve"> </v>
      </c>
      <c r="BQ105" s="20" t="str">
        <f t="shared" si="385"/>
        <v xml:space="preserve"> </v>
      </c>
      <c r="BR105" s="24"/>
      <c r="BS105" s="24"/>
      <c r="BT105" s="24"/>
      <c r="BU105" s="20" t="str">
        <f t="shared" si="593"/>
        <v xml:space="preserve"> </v>
      </c>
      <c r="BV105" s="20" t="str">
        <f t="shared" si="387"/>
        <v xml:space="preserve"> </v>
      </c>
      <c r="BW105" s="24">
        <v>12000</v>
      </c>
      <c r="BX105" s="24"/>
      <c r="BY105" s="24">
        <v>7000</v>
      </c>
      <c r="BZ105" s="20" t="str">
        <f t="shared" si="565"/>
        <v xml:space="preserve"> </v>
      </c>
      <c r="CA105" s="20">
        <f t="shared" si="389"/>
        <v>0</v>
      </c>
      <c r="CB105" s="24"/>
      <c r="CC105" s="24"/>
      <c r="CD105" s="24"/>
      <c r="CE105" s="20" t="str">
        <f t="shared" si="479"/>
        <v xml:space="preserve"> </v>
      </c>
      <c r="CF105" s="20" t="str">
        <f t="shared" si="390"/>
        <v xml:space="preserve"> </v>
      </c>
      <c r="CG105" s="19">
        <f t="shared" si="635"/>
        <v>0</v>
      </c>
      <c r="CH105" s="19">
        <f t="shared" si="636"/>
        <v>0</v>
      </c>
      <c r="CI105" s="19">
        <f t="shared" si="637"/>
        <v>0</v>
      </c>
      <c r="CJ105" s="20" t="str">
        <f t="shared" si="392"/>
        <v xml:space="preserve"> </v>
      </c>
      <c r="CK105" s="20" t="str">
        <f t="shared" si="416"/>
        <v xml:space="preserve"> </v>
      </c>
      <c r="CL105" s="24"/>
      <c r="CM105" s="24"/>
      <c r="CN105" s="24"/>
      <c r="CO105" s="20" t="str">
        <f t="shared" si="393"/>
        <v xml:space="preserve"> </v>
      </c>
      <c r="CP105" s="20" t="str">
        <f t="shared" si="417"/>
        <v xml:space="preserve"> </v>
      </c>
      <c r="CQ105" s="24"/>
      <c r="CR105" s="24"/>
      <c r="CS105" s="24"/>
      <c r="CT105" s="20" t="str">
        <f t="shared" si="394"/>
        <v xml:space="preserve"> </v>
      </c>
      <c r="CU105" s="20" t="str">
        <f t="shared" si="395"/>
        <v xml:space="preserve"> </v>
      </c>
      <c r="CV105" s="24"/>
      <c r="CW105" s="24"/>
      <c r="CX105" s="24"/>
      <c r="CY105" s="20" t="str">
        <f t="shared" si="418"/>
        <v xml:space="preserve"> </v>
      </c>
      <c r="CZ105" s="20" t="str">
        <f t="shared" si="419"/>
        <v xml:space="preserve"> </v>
      </c>
      <c r="DA105" s="24"/>
      <c r="DB105" s="24"/>
      <c r="DC105" s="24"/>
      <c r="DD105" s="20" t="str">
        <f t="shared" si="594"/>
        <v xml:space="preserve"> </v>
      </c>
      <c r="DE105" s="20" t="str">
        <f t="shared" si="397"/>
        <v xml:space="preserve"> </v>
      </c>
      <c r="DF105" s="24"/>
      <c r="DG105" s="24"/>
      <c r="DH105" s="24"/>
      <c r="DI105" s="20" t="str">
        <f t="shared" si="595"/>
        <v xml:space="preserve"> </v>
      </c>
      <c r="DJ105" s="20" t="str">
        <f t="shared" si="399"/>
        <v xml:space="preserve"> </v>
      </c>
      <c r="DK105" s="24"/>
      <c r="DL105" s="24"/>
      <c r="DM105" s="20" t="str">
        <f t="shared" si="400"/>
        <v xml:space="preserve"> </v>
      </c>
      <c r="DN105" s="24"/>
      <c r="DO105" s="24"/>
      <c r="DP105" s="24">
        <v>33379.14</v>
      </c>
      <c r="DQ105" s="20" t="str">
        <f t="shared" si="596"/>
        <v xml:space="preserve"> </v>
      </c>
      <c r="DR105" s="20">
        <f t="shared" si="402"/>
        <v>0</v>
      </c>
      <c r="DS105" s="44"/>
      <c r="DT105" s="44"/>
      <c r="DU105" s="24"/>
      <c r="DV105" s="20" t="str">
        <f t="shared" si="534"/>
        <v xml:space="preserve"> </v>
      </c>
      <c r="DW105" s="20" t="str">
        <f t="shared" si="639"/>
        <v xml:space="preserve"> </v>
      </c>
    </row>
    <row r="106" spans="1:127" s="14" customFormat="1" ht="15.75" customHeight="1" outlineLevel="1" x14ac:dyDescent="0.25">
      <c r="A106" s="13">
        <f t="shared" si="638"/>
        <v>86</v>
      </c>
      <c r="B106" s="6" t="s">
        <v>26</v>
      </c>
      <c r="C106" s="19">
        <f t="shared" si="624"/>
        <v>1271775</v>
      </c>
      <c r="D106" s="48">
        <v>1271775</v>
      </c>
      <c r="E106" s="19">
        <f t="shared" si="625"/>
        <v>1454683.45</v>
      </c>
      <c r="F106" s="48">
        <v>1454683.45</v>
      </c>
      <c r="G106" s="19">
        <f t="shared" si="626"/>
        <v>1127983.3899999999</v>
      </c>
      <c r="H106" s="20">
        <f t="shared" si="583"/>
        <v>1.1438213913624657</v>
      </c>
      <c r="I106" s="20">
        <f t="shared" si="359"/>
        <v>1.2896319776481815</v>
      </c>
      <c r="J106" s="12">
        <f t="shared" si="627"/>
        <v>1107852.48</v>
      </c>
      <c r="K106" s="17">
        <f t="shared" si="627"/>
        <v>1310760.93</v>
      </c>
      <c r="L106" s="12">
        <f t="shared" si="627"/>
        <v>1059293.71</v>
      </c>
      <c r="M106" s="20">
        <f t="shared" si="584"/>
        <v>1.1831547554057016</v>
      </c>
      <c r="N106" s="20">
        <f t="shared" si="363"/>
        <v>1.2373914029943593</v>
      </c>
      <c r="O106" s="24">
        <v>150250</v>
      </c>
      <c r="P106" s="24">
        <v>154988.92000000001</v>
      </c>
      <c r="Q106" s="24">
        <v>144260.29</v>
      </c>
      <c r="R106" s="20">
        <f t="shared" si="585"/>
        <v>1.0315402329450916</v>
      </c>
      <c r="S106" s="20">
        <f t="shared" si="365"/>
        <v>1.0743699461577403</v>
      </c>
      <c r="T106" s="24"/>
      <c r="U106" s="24"/>
      <c r="V106" s="24"/>
      <c r="W106" s="20" t="str">
        <f t="shared" si="586"/>
        <v xml:space="preserve"> </v>
      </c>
      <c r="X106" s="20" t="str">
        <f t="shared" si="631"/>
        <v xml:space="preserve"> </v>
      </c>
      <c r="Y106" s="24">
        <v>207602.48</v>
      </c>
      <c r="Z106" s="24">
        <v>207602.37</v>
      </c>
      <c r="AA106" s="24">
        <v>175246.31</v>
      </c>
      <c r="AB106" s="20">
        <f t="shared" si="587"/>
        <v>0.99999947014120438</v>
      </c>
      <c r="AC106" s="20">
        <f t="shared" si="369"/>
        <v>1.1846319046603606</v>
      </c>
      <c r="AD106" s="24">
        <v>30000</v>
      </c>
      <c r="AE106" s="24">
        <v>33140.25</v>
      </c>
      <c r="AF106" s="24">
        <v>34063.49</v>
      </c>
      <c r="AG106" s="20">
        <f t="shared" si="588"/>
        <v>1.1046750000000001</v>
      </c>
      <c r="AH106" s="20">
        <f t="shared" si="371"/>
        <v>0.97289649416427981</v>
      </c>
      <c r="AI106" s="24">
        <v>720000</v>
      </c>
      <c r="AJ106" s="24">
        <v>915029.39</v>
      </c>
      <c r="AK106" s="24">
        <v>705723.62</v>
      </c>
      <c r="AL106" s="20">
        <f t="shared" si="589"/>
        <v>1.2708741527777778</v>
      </c>
      <c r="AM106" s="20">
        <f t="shared" si="373"/>
        <v>1.2965832006586375</v>
      </c>
      <c r="AN106" s="24"/>
      <c r="AO106" s="24"/>
      <c r="AP106" s="24"/>
      <c r="AQ106" s="20" t="str">
        <f t="shared" si="545"/>
        <v xml:space="preserve"> </v>
      </c>
      <c r="AR106" s="20" t="str">
        <f>IF(AO106=0," ",IF(AO106/AP106*100&gt;200,"св.200",AO106/AP106))</f>
        <v xml:space="preserve"> </v>
      </c>
      <c r="AS106" s="7">
        <f t="shared" si="632"/>
        <v>163922.51999999999</v>
      </c>
      <c r="AT106" s="7">
        <f t="shared" si="633"/>
        <v>143922.51999999999</v>
      </c>
      <c r="AU106" s="7">
        <f t="shared" si="634"/>
        <v>68689.680000000008</v>
      </c>
      <c r="AV106" s="20">
        <f t="shared" si="590"/>
        <v>0.87799113874042445</v>
      </c>
      <c r="AW106" s="20" t="str">
        <f t="shared" si="377"/>
        <v>св.200</v>
      </c>
      <c r="AX106" s="24"/>
      <c r="AY106" s="24"/>
      <c r="AZ106" s="24"/>
      <c r="BA106" s="20" t="str">
        <f t="shared" si="591"/>
        <v xml:space="preserve"> </v>
      </c>
      <c r="BB106" s="20" t="str">
        <f t="shared" si="379"/>
        <v xml:space="preserve"> </v>
      </c>
      <c r="BC106" s="24">
        <v>63399.54</v>
      </c>
      <c r="BD106" s="24">
        <v>63399.54</v>
      </c>
      <c r="BE106" s="24"/>
      <c r="BF106" s="20">
        <f t="shared" si="380"/>
        <v>1</v>
      </c>
      <c r="BG106" s="20" t="str">
        <f t="shared" si="381"/>
        <v xml:space="preserve"> </v>
      </c>
      <c r="BH106" s="24"/>
      <c r="BI106" s="24"/>
      <c r="BJ106" s="24"/>
      <c r="BK106" s="20" t="str">
        <f t="shared" si="592"/>
        <v xml:space="preserve"> </v>
      </c>
      <c r="BL106" s="20" t="str">
        <f t="shared" si="383"/>
        <v xml:space="preserve"> </v>
      </c>
      <c r="BM106" s="24"/>
      <c r="BN106" s="24"/>
      <c r="BO106" s="24"/>
      <c r="BP106" s="20" t="str">
        <f t="shared" si="541"/>
        <v xml:space="preserve"> </v>
      </c>
      <c r="BQ106" s="20" t="str">
        <f t="shared" si="385"/>
        <v xml:space="preserve"> </v>
      </c>
      <c r="BR106" s="24"/>
      <c r="BS106" s="24"/>
      <c r="BT106" s="24"/>
      <c r="BU106" s="20" t="str">
        <f t="shared" si="593"/>
        <v xml:space="preserve"> </v>
      </c>
      <c r="BV106" s="20" t="str">
        <f t="shared" si="387"/>
        <v xml:space="preserve"> </v>
      </c>
      <c r="BW106" s="24">
        <v>100522.98</v>
      </c>
      <c r="BX106" s="24">
        <v>80522.98</v>
      </c>
      <c r="BY106" s="24">
        <v>65334.12</v>
      </c>
      <c r="BZ106" s="20">
        <f t="shared" si="565"/>
        <v>0.80104051829740819</v>
      </c>
      <c r="CA106" s="20">
        <f t="shared" si="389"/>
        <v>1.2324797517744173</v>
      </c>
      <c r="CB106" s="24"/>
      <c r="CC106" s="24"/>
      <c r="CD106" s="24"/>
      <c r="CE106" s="20" t="str">
        <f t="shared" ref="CE106:CE133" si="640">IF(CC106&lt;=0," ",IF(CB106&lt;=0," ",IF(CC106/CB106*100&gt;200,"СВ.200",CC106/CB106)))</f>
        <v xml:space="preserve"> </v>
      </c>
      <c r="CF106" s="20" t="str">
        <f t="shared" si="390"/>
        <v xml:space="preserve"> </v>
      </c>
      <c r="CG106" s="19">
        <f t="shared" si="635"/>
        <v>0</v>
      </c>
      <c r="CH106" s="19">
        <f t="shared" si="636"/>
        <v>0</v>
      </c>
      <c r="CI106" s="19">
        <f t="shared" si="637"/>
        <v>0</v>
      </c>
      <c r="CJ106" s="20" t="str">
        <f t="shared" si="392"/>
        <v xml:space="preserve"> </v>
      </c>
      <c r="CK106" s="20" t="str">
        <f t="shared" si="416"/>
        <v xml:space="preserve"> </v>
      </c>
      <c r="CL106" s="24"/>
      <c r="CM106" s="24"/>
      <c r="CN106" s="24"/>
      <c r="CO106" s="20" t="str">
        <f t="shared" si="393"/>
        <v xml:space="preserve"> </v>
      </c>
      <c r="CP106" s="20" t="str">
        <f t="shared" si="417"/>
        <v xml:space="preserve"> </v>
      </c>
      <c r="CQ106" s="24"/>
      <c r="CR106" s="24"/>
      <c r="CS106" s="24"/>
      <c r="CT106" s="20" t="str">
        <f t="shared" si="394"/>
        <v xml:space="preserve"> </v>
      </c>
      <c r="CU106" s="20" t="str">
        <f t="shared" si="395"/>
        <v xml:space="preserve"> </v>
      </c>
      <c r="CV106" s="24"/>
      <c r="CW106" s="24"/>
      <c r="CX106" s="24"/>
      <c r="CY106" s="20" t="str">
        <f t="shared" si="418"/>
        <v xml:space="preserve"> </v>
      </c>
      <c r="CZ106" s="20" t="str">
        <f t="shared" si="419"/>
        <v xml:space="preserve"> </v>
      </c>
      <c r="DA106" s="24"/>
      <c r="DB106" s="24"/>
      <c r="DC106" s="24"/>
      <c r="DD106" s="20" t="str">
        <f t="shared" si="594"/>
        <v xml:space="preserve"> </v>
      </c>
      <c r="DE106" s="20" t="str">
        <f t="shared" si="397"/>
        <v xml:space="preserve"> </v>
      </c>
      <c r="DF106" s="24"/>
      <c r="DG106" s="24"/>
      <c r="DH106" s="24">
        <v>3355.56</v>
      </c>
      <c r="DI106" s="20" t="str">
        <f t="shared" si="595"/>
        <v xml:space="preserve"> </v>
      </c>
      <c r="DJ106" s="20">
        <f t="shared" si="399"/>
        <v>0</v>
      </c>
      <c r="DK106" s="24"/>
      <c r="DL106" s="24"/>
      <c r="DM106" s="20" t="str">
        <f t="shared" si="400"/>
        <v xml:space="preserve"> </v>
      </c>
      <c r="DN106" s="24"/>
      <c r="DO106" s="24"/>
      <c r="DP106" s="24"/>
      <c r="DQ106" s="20" t="str">
        <f t="shared" si="596"/>
        <v xml:space="preserve"> </v>
      </c>
      <c r="DR106" s="20" t="str">
        <f t="shared" si="402"/>
        <v xml:space="preserve"> </v>
      </c>
      <c r="DS106" s="44"/>
      <c r="DT106" s="44"/>
      <c r="DU106" s="24"/>
      <c r="DV106" s="20" t="str">
        <f t="shared" si="534"/>
        <v xml:space="preserve"> </v>
      </c>
      <c r="DW106" s="20" t="str">
        <f t="shared" si="639"/>
        <v xml:space="preserve"> </v>
      </c>
    </row>
    <row r="107" spans="1:127" s="83" customFormat="1" ht="15.75" x14ac:dyDescent="0.2">
      <c r="A107" s="76"/>
      <c r="B107" s="77" t="s">
        <v>151</v>
      </c>
      <c r="C107" s="84">
        <f>SUM(C108:C113)</f>
        <v>17666130.480000004</v>
      </c>
      <c r="D107" s="85"/>
      <c r="E107" s="84">
        <f t="shared" ref="E107" si="641">SUM(E108:E113)</f>
        <v>19583092.609999999</v>
      </c>
      <c r="F107" s="85"/>
      <c r="G107" s="84">
        <f t="shared" ref="G107" si="642">SUM(G108:G113)</f>
        <v>19651309.469999999</v>
      </c>
      <c r="H107" s="80">
        <f t="shared" si="583"/>
        <v>1.108510583694047</v>
      </c>
      <c r="I107" s="80">
        <f t="shared" si="359"/>
        <v>0.99652863540192371</v>
      </c>
      <c r="J107" s="78">
        <f t="shared" ref="J107" si="643">SUM(J108:J113)</f>
        <v>16311920</v>
      </c>
      <c r="K107" s="88">
        <f t="shared" ref="K107:K113" si="644">Z107++AJ107+P107+AE107+AO107+U107</f>
        <v>18115354.390000001</v>
      </c>
      <c r="L107" s="78">
        <f t="shared" ref="L107" si="645">SUM(L108:L113)</f>
        <v>17520906.810000002</v>
      </c>
      <c r="M107" s="80">
        <f t="shared" si="584"/>
        <v>1.1105592959014021</v>
      </c>
      <c r="N107" s="80">
        <f t="shared" si="363"/>
        <v>1.033927900333373</v>
      </c>
      <c r="O107" s="78">
        <f>SUM(O108:O113)</f>
        <v>8243141.7199999997</v>
      </c>
      <c r="P107" s="78">
        <f>SUM(P108:P113)</f>
        <v>8604329.0099999998</v>
      </c>
      <c r="Q107" s="78">
        <f>SUM(Q108:Q113)</f>
        <v>8246065.4299999997</v>
      </c>
      <c r="R107" s="80">
        <f t="shared" si="585"/>
        <v>1.0438167026928176</v>
      </c>
      <c r="S107" s="80">
        <f t="shared" si="365"/>
        <v>1.0434466089362573</v>
      </c>
      <c r="T107" s="78">
        <f>SUM(T108:T113)</f>
        <v>1506270</v>
      </c>
      <c r="U107" s="78">
        <f>SUM(U108:U113)</f>
        <v>1535230.04</v>
      </c>
      <c r="V107" s="78">
        <f>SUM(V108:V113)</f>
        <v>1272644.21</v>
      </c>
      <c r="W107" s="80">
        <f t="shared" si="586"/>
        <v>1.0192263272852808</v>
      </c>
      <c r="X107" s="80">
        <f t="shared" si="367"/>
        <v>1.2063309037488177</v>
      </c>
      <c r="Y107" s="78">
        <f>SUM(Y108:Y113)</f>
        <v>188505.76</v>
      </c>
      <c r="Z107" s="78">
        <f>SUM(Z108:Z113)</f>
        <v>186767.52</v>
      </c>
      <c r="AA107" s="78">
        <f>SUM(AA108:AA113)</f>
        <v>158743.74000000002</v>
      </c>
      <c r="AB107" s="80">
        <f t="shared" si="587"/>
        <v>0.99077884941022476</v>
      </c>
      <c r="AC107" s="80">
        <f t="shared" si="369"/>
        <v>1.1765347093371994</v>
      </c>
      <c r="AD107" s="78">
        <f>SUM(AD108:AD113)</f>
        <v>864702.52</v>
      </c>
      <c r="AE107" s="78">
        <f>SUM(AE108:AE113)</f>
        <v>1271746.68</v>
      </c>
      <c r="AF107" s="78">
        <f>SUM(AF108:AF113)</f>
        <v>1421353.3200000003</v>
      </c>
      <c r="AG107" s="80">
        <f t="shared" si="588"/>
        <v>1.4707331719121159</v>
      </c>
      <c r="AH107" s="80">
        <f t="shared" si="371"/>
        <v>0.89474352513560784</v>
      </c>
      <c r="AI107" s="78">
        <f>SUM(AI108:AI113)</f>
        <v>5509300</v>
      </c>
      <c r="AJ107" s="78">
        <f>SUM(AJ108:AJ113)</f>
        <v>6517281.1400000006</v>
      </c>
      <c r="AK107" s="78">
        <f>SUM(AK108:AK113)</f>
        <v>6422100.1100000003</v>
      </c>
      <c r="AL107" s="80">
        <f t="shared" si="589"/>
        <v>1.1829599295736302</v>
      </c>
      <c r="AM107" s="80">
        <f t="shared" si="373"/>
        <v>1.0148208574095243</v>
      </c>
      <c r="AN107" s="78">
        <f>SUM(AN108:AN113)</f>
        <v>0</v>
      </c>
      <c r="AO107" s="78">
        <f>SUM(AO108:AO113)</f>
        <v>0</v>
      </c>
      <c r="AP107" s="78">
        <f>SUM(AP108:AP113)</f>
        <v>0</v>
      </c>
      <c r="AQ107" s="80" t="str">
        <f t="shared" si="545"/>
        <v xml:space="preserve"> </v>
      </c>
      <c r="AR107" s="80" t="str">
        <f t="shared" si="374"/>
        <v xml:space="preserve"> </v>
      </c>
      <c r="AS107" s="78">
        <f>SUM(AS108:AS113)</f>
        <v>1354210.48</v>
      </c>
      <c r="AT107" s="78">
        <f t="shared" ref="AT107:AU107" si="646">SUM(AT108:AT113)</f>
        <v>1467738.2200000002</v>
      </c>
      <c r="AU107" s="78">
        <f t="shared" si="646"/>
        <v>2130402.66</v>
      </c>
      <c r="AV107" s="80">
        <f t="shared" si="590"/>
        <v>1.0838331571618027</v>
      </c>
      <c r="AW107" s="80">
        <f t="shared" si="377"/>
        <v>0.68894873610418794</v>
      </c>
      <c r="AX107" s="78">
        <f>SUM(AX108:AX113)</f>
        <v>293406</v>
      </c>
      <c r="AY107" s="78">
        <f>SUM(AY108:AY113)</f>
        <v>453682.78</v>
      </c>
      <c r="AZ107" s="78">
        <f>SUM(AZ108:AZ113)</f>
        <v>490562.25</v>
      </c>
      <c r="BA107" s="80">
        <f t="shared" si="591"/>
        <v>1.546262789445342</v>
      </c>
      <c r="BB107" s="80">
        <f t="shared" si="379"/>
        <v>0.92482203838554644</v>
      </c>
      <c r="BC107" s="78">
        <f>SUM(BC108:BC113)</f>
        <v>15729</v>
      </c>
      <c r="BD107" s="78">
        <f>SUM(BD108:BD113)</f>
        <v>6358.97</v>
      </c>
      <c r="BE107" s="78">
        <f>SUM(BE108:BE113)</f>
        <v>6358.97</v>
      </c>
      <c r="BF107" s="80">
        <f t="shared" si="380"/>
        <v>0.4042831712124102</v>
      </c>
      <c r="BG107" s="80">
        <f t="shared" si="381"/>
        <v>1</v>
      </c>
      <c r="BH107" s="78">
        <f>SUM(BH108:BH113)</f>
        <v>494181</v>
      </c>
      <c r="BI107" s="78">
        <f>SUM(BI108:BI113)</f>
        <v>464964.88</v>
      </c>
      <c r="BJ107" s="78">
        <f>SUM(BJ108:BJ113)</f>
        <v>649366.09000000008</v>
      </c>
      <c r="BK107" s="80">
        <f t="shared" si="592"/>
        <v>0.94087971815994542</v>
      </c>
      <c r="BL107" s="80">
        <f t="shared" si="383"/>
        <v>0.71602888903545914</v>
      </c>
      <c r="BM107" s="78">
        <f>SUM(BM108:BM113)</f>
        <v>0</v>
      </c>
      <c r="BN107" s="78">
        <f>SUM(BN108:BN113)</f>
        <v>0</v>
      </c>
      <c r="BO107" s="78">
        <f>SUM(BO108:BO113)</f>
        <v>0</v>
      </c>
      <c r="BP107" s="80" t="str">
        <f t="shared" si="541"/>
        <v xml:space="preserve"> </v>
      </c>
      <c r="BQ107" s="80" t="str">
        <f t="shared" si="385"/>
        <v xml:space="preserve"> </v>
      </c>
      <c r="BR107" s="78">
        <f>SUM(BR108:BR113)</f>
        <v>0</v>
      </c>
      <c r="BS107" s="78">
        <f>SUM(BS108:BS113)</f>
        <v>0</v>
      </c>
      <c r="BT107" s="78">
        <f>SUM(BT108:BT113)</f>
        <v>0</v>
      </c>
      <c r="BU107" s="80" t="str">
        <f t="shared" si="593"/>
        <v xml:space="preserve"> </v>
      </c>
      <c r="BV107" s="80" t="str">
        <f t="shared" si="387"/>
        <v xml:space="preserve"> </v>
      </c>
      <c r="BW107" s="78">
        <f>SUM(BW108:BW113)</f>
        <v>0</v>
      </c>
      <c r="BX107" s="78">
        <f>SUM(BX108:BX113)</f>
        <v>0</v>
      </c>
      <c r="BY107" s="78">
        <f>SUM(BY108:BY113)</f>
        <v>69050</v>
      </c>
      <c r="BZ107" s="80" t="str">
        <f t="shared" si="565"/>
        <v xml:space="preserve"> </v>
      </c>
      <c r="CA107" s="80">
        <f t="shared" si="389"/>
        <v>0</v>
      </c>
      <c r="CB107" s="78">
        <f>SUM(CB108:CB113)</f>
        <v>308607.69</v>
      </c>
      <c r="CC107" s="78">
        <f>SUM(CC108:CC113)</f>
        <v>288923</v>
      </c>
      <c r="CD107" s="78">
        <f>SUM(CD108:CD113)</f>
        <v>823922</v>
      </c>
      <c r="CE107" s="80">
        <f t="shared" si="640"/>
        <v>0.93621451882809525</v>
      </c>
      <c r="CF107" s="80">
        <f>IF(CC107=0," ",IF(CC107/CD107*100&gt;200,"св.200",CC107/CD107))</f>
        <v>0.35066790302965573</v>
      </c>
      <c r="CG107" s="84">
        <f>SUM(CG108:CG113)</f>
        <v>149600</v>
      </c>
      <c r="CH107" s="84">
        <f t="shared" ref="CH107:CI107" si="647">SUM(CH108:CH113)</f>
        <v>161121.80000000002</v>
      </c>
      <c r="CI107" s="84">
        <f t="shared" si="647"/>
        <v>62403.38</v>
      </c>
      <c r="CJ107" s="80">
        <f t="shared" si="392"/>
        <v>1.0770173796791445</v>
      </c>
      <c r="CK107" s="80" t="str">
        <f>IF(CI107=0," ",IF(CH107/CI107*100&gt;200,"св.200",CH107/CI107))</f>
        <v>св.200</v>
      </c>
      <c r="CL107" s="78">
        <f>SUM(CL108:CL113)</f>
        <v>149600</v>
      </c>
      <c r="CM107" s="78">
        <f>SUM(CM108:CM113)</f>
        <v>157788.57</v>
      </c>
      <c r="CN107" s="78">
        <f>SUM(CN108:CN113)</f>
        <v>62403.38</v>
      </c>
      <c r="CO107" s="80">
        <f t="shared" si="393"/>
        <v>1.0547364304812834</v>
      </c>
      <c r="CP107" s="80" t="str">
        <f t="shared" si="417"/>
        <v>св.200</v>
      </c>
      <c r="CQ107" s="78">
        <f>SUM(CQ108:CQ113)</f>
        <v>0</v>
      </c>
      <c r="CR107" s="78">
        <f>SUM(CR108:CR113)</f>
        <v>3333.23</v>
      </c>
      <c r="CS107" s="78">
        <f>SUM(CS108:CS113)</f>
        <v>0</v>
      </c>
      <c r="CT107" s="80" t="str">
        <f t="shared" si="394"/>
        <v xml:space="preserve"> </v>
      </c>
      <c r="CU107" s="80" t="str">
        <f t="shared" si="395"/>
        <v xml:space="preserve"> </v>
      </c>
      <c r="CV107" s="78">
        <f>SUM(CV108:CV113)</f>
        <v>0</v>
      </c>
      <c r="CW107" s="78">
        <f>SUM(CW108:CW113)</f>
        <v>0</v>
      </c>
      <c r="CX107" s="78">
        <f>SUM(CX108:CX113)</f>
        <v>0</v>
      </c>
      <c r="CY107" s="82" t="str">
        <f t="shared" si="418"/>
        <v xml:space="preserve"> </v>
      </c>
      <c r="CZ107" s="82" t="str">
        <f t="shared" si="419"/>
        <v xml:space="preserve"> </v>
      </c>
      <c r="DA107" s="78">
        <f>SUM(DA108:DA113)</f>
        <v>0</v>
      </c>
      <c r="DB107" s="78">
        <f>SUM(DB108:DB113)</f>
        <v>0</v>
      </c>
      <c r="DC107" s="78">
        <f>SUM(DC108:DC113)</f>
        <v>0</v>
      </c>
      <c r="DD107" s="80" t="str">
        <f t="shared" si="594"/>
        <v xml:space="preserve"> </v>
      </c>
      <c r="DE107" s="80" t="str">
        <f t="shared" si="397"/>
        <v xml:space="preserve"> </v>
      </c>
      <c r="DF107" s="78">
        <f>SUM(DF108:DF113)</f>
        <v>0</v>
      </c>
      <c r="DG107" s="78">
        <f>SUM(DG108:DG113)</f>
        <v>0</v>
      </c>
      <c r="DH107" s="78">
        <f>SUM(DH108:DH113)</f>
        <v>8187.9699999999993</v>
      </c>
      <c r="DI107" s="80" t="str">
        <f t="shared" si="595"/>
        <v xml:space="preserve"> </v>
      </c>
      <c r="DJ107" s="80">
        <f t="shared" si="399"/>
        <v>0</v>
      </c>
      <c r="DK107" s="78">
        <f>SUM(DK108:DK113)</f>
        <v>0</v>
      </c>
      <c r="DL107" s="78">
        <f>SUM(DL108:DL113)</f>
        <v>5552</v>
      </c>
      <c r="DM107" s="80">
        <f t="shared" si="400"/>
        <v>0</v>
      </c>
      <c r="DN107" s="78">
        <f>SUM(DN108:DN113)</f>
        <v>0</v>
      </c>
      <c r="DO107" s="78">
        <f>SUM(DO108:DO113)</f>
        <v>0</v>
      </c>
      <c r="DP107" s="78">
        <f>SUM(DP108:DP113)</f>
        <v>15000</v>
      </c>
      <c r="DQ107" s="80" t="str">
        <f t="shared" si="596"/>
        <v xml:space="preserve"> </v>
      </c>
      <c r="DR107" s="80" t="str">
        <f t="shared" ref="DR107:DR112" si="648">IF(DO107=0," ",IF(DO107/DP107*100&gt;200,"св.200",DO107/DP107))</f>
        <v xml:space="preserve"> </v>
      </c>
      <c r="DS107" s="78">
        <f>SUM(DS108:DS113)</f>
        <v>92686.79</v>
      </c>
      <c r="DT107" s="78">
        <f>SUM(DT108:DT113)</f>
        <v>92686.79</v>
      </c>
      <c r="DU107" s="78">
        <f>SUM(DU108:DU113)</f>
        <v>0</v>
      </c>
      <c r="DV107" s="80">
        <f t="shared" si="534"/>
        <v>1</v>
      </c>
      <c r="DW107" s="80" t="e">
        <f t="shared" ref="DW107:DW112" si="649">IF(DT107=0," ",IF(DT107/DU107*100&gt;200,"св.200",DT107/DU107))</f>
        <v>#DIV/0!</v>
      </c>
    </row>
    <row r="108" spans="1:127" s="14" customFormat="1" ht="15.75" customHeight="1" outlineLevel="1" x14ac:dyDescent="0.25">
      <c r="A108" s="13">
        <v>87</v>
      </c>
      <c r="B108" s="6" t="s">
        <v>13</v>
      </c>
      <c r="C108" s="19">
        <f t="shared" ref="C108:C113" si="650">J108+AS108</f>
        <v>9911941.1900000013</v>
      </c>
      <c r="D108" s="48">
        <v>9911941.1899999995</v>
      </c>
      <c r="E108" s="19">
        <f t="shared" ref="E108:E113" si="651">K108+AT108</f>
        <v>10278310.459999999</v>
      </c>
      <c r="F108" s="48">
        <v>10278310.460000001</v>
      </c>
      <c r="G108" s="19">
        <f t="shared" ref="G108:G113" si="652">L108+AU108</f>
        <v>9673657.3299999982</v>
      </c>
      <c r="H108" s="20">
        <f t="shared" si="583"/>
        <v>1.0369624136157731</v>
      </c>
      <c r="I108" s="20">
        <f t="shared" si="359"/>
        <v>1.0625051218348254</v>
      </c>
      <c r="J108" s="12">
        <f t="shared" ref="J108:J113" si="653">Y108++AI108+O108+AD108+AN108+T108</f>
        <v>9060123.4000000004</v>
      </c>
      <c r="K108" s="17">
        <f t="shared" si="644"/>
        <v>9165301.1799999997</v>
      </c>
      <c r="L108" s="12">
        <f t="shared" ref="L108:L113" si="654">AA108++AK108+Q108+AF108+AP108+V108</f>
        <v>8837781.2199999988</v>
      </c>
      <c r="M108" s="20">
        <f t="shared" si="584"/>
        <v>1.0116088683736912</v>
      </c>
      <c r="N108" s="20">
        <f t="shared" si="363"/>
        <v>1.0370590708060095</v>
      </c>
      <c r="O108" s="24">
        <v>5811750</v>
      </c>
      <c r="P108" s="24">
        <v>5862854.4800000004</v>
      </c>
      <c r="Q108" s="24">
        <v>5656424.46</v>
      </c>
      <c r="R108" s="20">
        <f t="shared" si="585"/>
        <v>1.0087933032219212</v>
      </c>
      <c r="S108" s="20">
        <f t="shared" si="365"/>
        <v>1.0364947895017058</v>
      </c>
      <c r="T108" s="24">
        <v>1506270</v>
      </c>
      <c r="U108" s="24">
        <v>1535230.04</v>
      </c>
      <c r="V108" s="24">
        <v>1272644.21</v>
      </c>
      <c r="W108" s="20">
        <f t="shared" si="586"/>
        <v>1.0192263272852808</v>
      </c>
      <c r="X108" s="20">
        <f t="shared" si="367"/>
        <v>1.2063309037488177</v>
      </c>
      <c r="Y108" s="24">
        <v>57103.4</v>
      </c>
      <c r="Z108" s="24">
        <v>57103.4</v>
      </c>
      <c r="AA108" s="24">
        <v>77200.800000000003</v>
      </c>
      <c r="AB108" s="20">
        <f t="shared" si="587"/>
        <v>1</v>
      </c>
      <c r="AC108" s="20">
        <f t="shared" si="369"/>
        <v>0.73967368213800888</v>
      </c>
      <c r="AD108" s="24">
        <v>470000</v>
      </c>
      <c r="AE108" s="24">
        <v>392552.66</v>
      </c>
      <c r="AF108" s="24">
        <v>565764.52</v>
      </c>
      <c r="AG108" s="20">
        <f t="shared" si="588"/>
        <v>0.83521842553191483</v>
      </c>
      <c r="AH108" s="20">
        <f t="shared" si="371"/>
        <v>0.69384460517248403</v>
      </c>
      <c r="AI108" s="24">
        <v>1215000</v>
      </c>
      <c r="AJ108" s="24">
        <v>1317560.6000000001</v>
      </c>
      <c r="AK108" s="24">
        <v>1265747.23</v>
      </c>
      <c r="AL108" s="20">
        <f t="shared" si="589"/>
        <v>1.0844120164609055</v>
      </c>
      <c r="AM108" s="20">
        <f>IF(AJ108&lt;=0," ",IF(AJ108/AK108*100&gt;200,"св.200",AJ108/AK108))</f>
        <v>1.0409350056408972</v>
      </c>
      <c r="AN108" s="24"/>
      <c r="AO108" s="24"/>
      <c r="AP108" s="24"/>
      <c r="AQ108" s="20" t="str">
        <f t="shared" si="545"/>
        <v xml:space="preserve"> </v>
      </c>
      <c r="AR108" s="20" t="str">
        <f t="shared" si="374"/>
        <v xml:space="preserve"> </v>
      </c>
      <c r="AS108" s="7">
        <f>AX108+BC108+BH108+BM108+BR108+BW108+CB108+CG108+DA108+DF108+DN108+CV108+DS108</f>
        <v>851817.79</v>
      </c>
      <c r="AT108" s="7">
        <f>AY108+BD108+BI108+BN108+BS108+BX108+CC108+CH108+DB108+DG108+DO108+CW108+DK108+DT108</f>
        <v>1113009.28</v>
      </c>
      <c r="AU108" s="7">
        <f t="shared" ref="AU108" si="655">AZ108+BE108+BJ108+BO108+BT108+BY108+CD108+CI108+DC108+DH108+DP108+CX108+DL108</f>
        <v>835876.11</v>
      </c>
      <c r="AV108" s="20">
        <f t="shared" si="590"/>
        <v>1.3066283576913791</v>
      </c>
      <c r="AW108" s="20">
        <f t="shared" si="377"/>
        <v>1.3315481405492018</v>
      </c>
      <c r="AX108" s="24">
        <v>293406</v>
      </c>
      <c r="AY108" s="24">
        <v>453682.78</v>
      </c>
      <c r="AZ108" s="24">
        <v>490562.25</v>
      </c>
      <c r="BA108" s="20">
        <f t="shared" si="591"/>
        <v>1.546262789445342</v>
      </c>
      <c r="BB108" s="20">
        <f t="shared" si="379"/>
        <v>0.92482203838554644</v>
      </c>
      <c r="BC108" s="24"/>
      <c r="BD108" s="24"/>
      <c r="BE108" s="24"/>
      <c r="BF108" s="20" t="str">
        <f t="shared" si="380"/>
        <v xml:space="preserve"> </v>
      </c>
      <c r="BG108" s="20" t="str">
        <f t="shared" si="381"/>
        <v xml:space="preserve"> </v>
      </c>
      <c r="BH108" s="24">
        <v>230000</v>
      </c>
      <c r="BI108" s="24">
        <v>322726.14</v>
      </c>
      <c r="BJ108" s="24">
        <v>233070.48</v>
      </c>
      <c r="BK108" s="20">
        <f t="shared" si="592"/>
        <v>1.4031571304347827</v>
      </c>
      <c r="BL108" s="20">
        <f t="shared" si="383"/>
        <v>1.3846718812266572</v>
      </c>
      <c r="BM108" s="24"/>
      <c r="BN108" s="24"/>
      <c r="BO108" s="24"/>
      <c r="BP108" s="20"/>
      <c r="BQ108" s="20" t="str">
        <f t="shared" si="385"/>
        <v xml:space="preserve"> </v>
      </c>
      <c r="BR108" s="24"/>
      <c r="BS108" s="24"/>
      <c r="BT108" s="24"/>
      <c r="BU108" s="20" t="str">
        <f t="shared" si="593"/>
        <v xml:space="preserve"> </v>
      </c>
      <c r="BV108" s="20" t="str">
        <f t="shared" si="387"/>
        <v xml:space="preserve"> </v>
      </c>
      <c r="BW108" s="24"/>
      <c r="BX108" s="24"/>
      <c r="BY108" s="24">
        <v>49840</v>
      </c>
      <c r="BZ108" s="20" t="str">
        <f t="shared" si="565"/>
        <v xml:space="preserve"> </v>
      </c>
      <c r="CA108" s="20">
        <f t="shared" si="389"/>
        <v>0</v>
      </c>
      <c r="CB108" s="24">
        <v>86125</v>
      </c>
      <c r="CC108" s="24">
        <v>86125</v>
      </c>
      <c r="CD108" s="24"/>
      <c r="CE108" s="20">
        <f t="shared" si="640"/>
        <v>1</v>
      </c>
      <c r="CF108" s="20" t="str">
        <f t="shared" si="390"/>
        <v xml:space="preserve"> </v>
      </c>
      <c r="CG108" s="19">
        <f t="shared" ref="CG108:CI108" si="656">CL108+CQ108</f>
        <v>149600</v>
      </c>
      <c r="CH108" s="19">
        <f t="shared" si="656"/>
        <v>157788.57</v>
      </c>
      <c r="CI108" s="19">
        <f t="shared" si="656"/>
        <v>62403.38</v>
      </c>
      <c r="CJ108" s="20">
        <f t="shared" ref="CJ108:CJ116" si="657">IF(CH108&lt;=0," ",IF(CG108&lt;=0," ",IF(CH108/CG108*100&gt;200,"СВ.200",CH108/CG108)))</f>
        <v>1.0547364304812834</v>
      </c>
      <c r="CK108" s="20" t="str">
        <f t="shared" si="416"/>
        <v>св.200</v>
      </c>
      <c r="CL108" s="24">
        <v>149600</v>
      </c>
      <c r="CM108" s="24">
        <v>157788.57</v>
      </c>
      <c r="CN108" s="24">
        <v>62403.38</v>
      </c>
      <c r="CO108" s="20">
        <f t="shared" si="393"/>
        <v>1.0547364304812834</v>
      </c>
      <c r="CP108" s="20" t="str">
        <f t="shared" si="417"/>
        <v>св.200</v>
      </c>
      <c r="CQ108" s="24"/>
      <c r="CR108" s="24"/>
      <c r="CS108" s="24"/>
      <c r="CT108" s="20" t="str">
        <f t="shared" si="394"/>
        <v xml:space="preserve"> </v>
      </c>
      <c r="CU108" s="20" t="str">
        <f t="shared" si="395"/>
        <v xml:space="preserve"> </v>
      </c>
      <c r="CV108" s="24"/>
      <c r="CW108" s="24"/>
      <c r="CX108" s="24"/>
      <c r="CY108" s="20" t="str">
        <f t="shared" si="418"/>
        <v xml:space="preserve"> </v>
      </c>
      <c r="CZ108" s="20" t="str">
        <f t="shared" si="419"/>
        <v xml:space="preserve"> </v>
      </c>
      <c r="DA108" s="24"/>
      <c r="DB108" s="24"/>
      <c r="DC108" s="24"/>
      <c r="DD108" s="20" t="str">
        <f t="shared" si="594"/>
        <v xml:space="preserve"> </v>
      </c>
      <c r="DE108" s="20" t="str">
        <f t="shared" si="397"/>
        <v xml:space="preserve"> </v>
      </c>
      <c r="DF108" s="24"/>
      <c r="DG108" s="24"/>
      <c r="DH108" s="24"/>
      <c r="DI108" s="20" t="str">
        <f t="shared" si="595"/>
        <v xml:space="preserve"> </v>
      </c>
      <c r="DJ108" s="20" t="str">
        <f t="shared" si="399"/>
        <v xml:space="preserve"> </v>
      </c>
      <c r="DK108" s="24"/>
      <c r="DL108" s="24"/>
      <c r="DM108" s="20" t="str">
        <f>IF(DL108=0," ",IF(DK108/DL108*100&gt;200,"св.200",DK108/DL108))</f>
        <v xml:space="preserve"> </v>
      </c>
      <c r="DN108" s="24"/>
      <c r="DO108" s="24"/>
      <c r="DP108" s="24"/>
      <c r="DQ108" s="20" t="str">
        <f t="shared" si="596"/>
        <v xml:space="preserve"> </v>
      </c>
      <c r="DR108" s="20" t="str">
        <f t="shared" si="648"/>
        <v xml:space="preserve"> </v>
      </c>
      <c r="DS108" s="44">
        <v>92686.79</v>
      </c>
      <c r="DT108" s="44">
        <v>92686.79</v>
      </c>
      <c r="DU108" s="24"/>
      <c r="DV108" s="20">
        <f t="shared" si="534"/>
        <v>1</v>
      </c>
      <c r="DW108" s="20"/>
    </row>
    <row r="109" spans="1:127" s="14" customFormat="1" ht="16.5" customHeight="1" outlineLevel="1" x14ac:dyDescent="0.25">
      <c r="A109" s="13">
        <f>A108+1</f>
        <v>88</v>
      </c>
      <c r="B109" s="6" t="s">
        <v>20</v>
      </c>
      <c r="C109" s="19">
        <f t="shared" si="650"/>
        <v>1887361.22</v>
      </c>
      <c r="D109" s="48">
        <v>1887361.22</v>
      </c>
      <c r="E109" s="19">
        <f t="shared" si="651"/>
        <v>2664116.33</v>
      </c>
      <c r="F109" s="48">
        <v>2664116.33</v>
      </c>
      <c r="G109" s="19">
        <f t="shared" si="652"/>
        <v>2527109.2999999998</v>
      </c>
      <c r="H109" s="20">
        <f t="shared" si="583"/>
        <v>1.4115561460990493</v>
      </c>
      <c r="I109" s="20">
        <f t="shared" si="359"/>
        <v>1.0542149205813933</v>
      </c>
      <c r="J109" s="12">
        <f t="shared" si="653"/>
        <v>1887361.22</v>
      </c>
      <c r="K109" s="17">
        <f t="shared" si="644"/>
        <v>2660783.1</v>
      </c>
      <c r="L109" s="12">
        <f t="shared" si="654"/>
        <v>2527109.2999999998</v>
      </c>
      <c r="M109" s="20">
        <f t="shared" si="584"/>
        <v>1.4097900665777165</v>
      </c>
      <c r="N109" s="20">
        <f t="shared" si="363"/>
        <v>1.0528959313315021</v>
      </c>
      <c r="O109" s="24">
        <v>813837.45</v>
      </c>
      <c r="P109" s="24">
        <v>882022.53</v>
      </c>
      <c r="Q109" s="24">
        <v>836795.59</v>
      </c>
      <c r="R109" s="20">
        <f t="shared" si="585"/>
        <v>1.0837821852508753</v>
      </c>
      <c r="S109" s="20">
        <f t="shared" si="365"/>
        <v>1.0540477752756801</v>
      </c>
      <c r="T109" s="24"/>
      <c r="U109" s="24"/>
      <c r="V109" s="24"/>
      <c r="W109" s="20" t="str">
        <f t="shared" si="586"/>
        <v xml:space="preserve"> </v>
      </c>
      <c r="X109" s="20" t="str">
        <f t="shared" ref="X109:X113" si="658">IF(U109=0," ",IF(U109/V109*100&gt;200,"св.200",U109/V109))</f>
        <v xml:space="preserve"> </v>
      </c>
      <c r="Y109" s="24">
        <v>19733.77</v>
      </c>
      <c r="Z109" s="24">
        <v>19545</v>
      </c>
      <c r="AA109" s="24">
        <v>16769.7</v>
      </c>
      <c r="AB109" s="20">
        <f t="shared" si="587"/>
        <v>0.99043416437913279</v>
      </c>
      <c r="AC109" s="20">
        <f t="shared" si="369"/>
        <v>1.1654949104635146</v>
      </c>
      <c r="AD109" s="24">
        <v>100000</v>
      </c>
      <c r="AE109" s="24">
        <v>379753.27</v>
      </c>
      <c r="AF109" s="24">
        <v>355134.32</v>
      </c>
      <c r="AG109" s="20" t="str">
        <f t="shared" si="588"/>
        <v>СВ.200</v>
      </c>
      <c r="AH109" s="20">
        <f t="shared" si="371"/>
        <v>1.0693229254778869</v>
      </c>
      <c r="AI109" s="24">
        <v>953790</v>
      </c>
      <c r="AJ109" s="24">
        <v>1379462.3</v>
      </c>
      <c r="AK109" s="24">
        <v>1318409.69</v>
      </c>
      <c r="AL109" s="20">
        <f>IF(AJ109&lt;=0," ",IF(AI109&lt;=0," ",IF(AJ109/AI109*100&gt;200,"СВ.200",AJ109/AI109)))</f>
        <v>1.446295620629279</v>
      </c>
      <c r="AM109" s="20">
        <f t="shared" si="373"/>
        <v>1.0463077679594421</v>
      </c>
      <c r="AN109" s="24"/>
      <c r="AO109" s="24"/>
      <c r="AP109" s="24"/>
      <c r="AQ109" s="20" t="str">
        <f t="shared" si="545"/>
        <v xml:space="preserve"> </v>
      </c>
      <c r="AR109" s="20" t="str">
        <f t="shared" si="374"/>
        <v xml:space="preserve"> </v>
      </c>
      <c r="AS109" s="7">
        <f t="shared" ref="AS109:AS113" si="659">AX109+BC109+BH109+BM109+BR109+BW109+CB109+CG109+DA109+DF109+DN109+CV109+DS109</f>
        <v>0</v>
      </c>
      <c r="AT109" s="7">
        <f t="shared" ref="AT109:AT113" si="660">AY109+BD109+BI109+BN109+BS109+BX109+CC109+CH109+DB109+DG109+DO109+CW109+DK109+DT109</f>
        <v>3333.23</v>
      </c>
      <c r="AU109" s="7">
        <f t="shared" ref="AU109" si="661">AZ109+BE109+BJ109+BO109+BT109+BY109+CD109+CI109+DC109+DH109+DP109+CX109+DL109</f>
        <v>0</v>
      </c>
      <c r="AV109" s="20" t="str">
        <f t="shared" si="590"/>
        <v xml:space="preserve"> </v>
      </c>
      <c r="AW109" s="20" t="e">
        <f>IF(AT109=0," ",IF(AT109/AU109*100&gt;200,"св.200",AT109/AU109))</f>
        <v>#DIV/0!</v>
      </c>
      <c r="AX109" s="24"/>
      <c r="AY109" s="24"/>
      <c r="AZ109" s="24"/>
      <c r="BA109" s="20" t="str">
        <f t="shared" si="591"/>
        <v xml:space="preserve"> </v>
      </c>
      <c r="BB109" s="20" t="str">
        <f t="shared" si="379"/>
        <v xml:space="preserve"> </v>
      </c>
      <c r="BC109" s="24"/>
      <c r="BD109" s="24"/>
      <c r="BE109" s="24"/>
      <c r="BF109" s="20" t="str">
        <f t="shared" si="380"/>
        <v xml:space="preserve"> </v>
      </c>
      <c r="BG109" s="20" t="str">
        <f t="shared" si="381"/>
        <v xml:space="preserve"> </v>
      </c>
      <c r="BH109" s="24"/>
      <c r="BI109" s="24"/>
      <c r="BJ109" s="24"/>
      <c r="BK109" s="20" t="str">
        <f t="shared" si="592"/>
        <v xml:space="preserve"> </v>
      </c>
      <c r="BL109" s="20" t="str">
        <f>IF(BI109=0," ",IF(BI109/BJ109*100&gt;200,"св.200",BI109/BJ109))</f>
        <v xml:space="preserve"> </v>
      </c>
      <c r="BM109" s="24"/>
      <c r="BN109" s="24"/>
      <c r="BO109" s="24"/>
      <c r="BP109" s="20"/>
      <c r="BQ109" s="20" t="str">
        <f t="shared" si="385"/>
        <v xml:space="preserve"> </v>
      </c>
      <c r="BR109" s="24"/>
      <c r="BS109" s="24"/>
      <c r="BT109" s="24"/>
      <c r="BU109" s="20" t="str">
        <f t="shared" si="593"/>
        <v xml:space="preserve"> </v>
      </c>
      <c r="BV109" s="20" t="str">
        <f t="shared" si="387"/>
        <v xml:space="preserve"> </v>
      </c>
      <c r="BW109" s="24"/>
      <c r="BX109" s="24"/>
      <c r="BY109" s="24"/>
      <c r="BZ109" s="20" t="str">
        <f t="shared" si="565"/>
        <v xml:space="preserve"> </v>
      </c>
      <c r="CA109" s="20" t="str">
        <f t="shared" si="389"/>
        <v xml:space="preserve"> </v>
      </c>
      <c r="CB109" s="24"/>
      <c r="CC109" s="24"/>
      <c r="CD109" s="24"/>
      <c r="CE109" s="20" t="str">
        <f t="shared" si="640"/>
        <v xml:space="preserve"> </v>
      </c>
      <c r="CF109" s="20" t="str">
        <f t="shared" si="390"/>
        <v xml:space="preserve"> </v>
      </c>
      <c r="CG109" s="19">
        <f t="shared" ref="CG109:CG113" si="662">CL109+CQ109</f>
        <v>0</v>
      </c>
      <c r="CH109" s="19">
        <f t="shared" ref="CH109:CH113" si="663">CM109+CR109</f>
        <v>3333.23</v>
      </c>
      <c r="CI109" s="19">
        <f t="shared" ref="CI109:CI113" si="664">CN109+CS109</f>
        <v>0</v>
      </c>
      <c r="CJ109" s="20" t="str">
        <f t="shared" si="657"/>
        <v xml:space="preserve"> </v>
      </c>
      <c r="CK109" s="20" t="str">
        <f t="shared" si="416"/>
        <v xml:space="preserve"> </v>
      </c>
      <c r="CL109" s="24"/>
      <c r="CM109" s="24"/>
      <c r="CN109" s="24"/>
      <c r="CO109" s="20" t="str">
        <f t="shared" si="393"/>
        <v xml:space="preserve"> </v>
      </c>
      <c r="CP109" s="20" t="str">
        <f t="shared" si="417"/>
        <v xml:space="preserve"> </v>
      </c>
      <c r="CQ109" s="24"/>
      <c r="CR109" s="24">
        <v>3333.23</v>
      </c>
      <c r="CS109" s="24"/>
      <c r="CT109" s="20" t="str">
        <f t="shared" si="394"/>
        <v xml:space="preserve"> </v>
      </c>
      <c r="CU109" s="20" t="str">
        <f t="shared" si="395"/>
        <v xml:space="preserve"> </v>
      </c>
      <c r="CV109" s="24"/>
      <c r="CW109" s="24"/>
      <c r="CX109" s="24"/>
      <c r="CY109" s="20" t="str">
        <f t="shared" si="418"/>
        <v xml:space="preserve"> </v>
      </c>
      <c r="CZ109" s="20" t="str">
        <f t="shared" si="419"/>
        <v xml:space="preserve"> </v>
      </c>
      <c r="DA109" s="24"/>
      <c r="DB109" s="24"/>
      <c r="DC109" s="24"/>
      <c r="DD109" s="20" t="str">
        <f t="shared" si="594"/>
        <v xml:space="preserve"> </v>
      </c>
      <c r="DE109" s="20" t="str">
        <f t="shared" si="397"/>
        <v xml:space="preserve"> </v>
      </c>
      <c r="DF109" s="24"/>
      <c r="DG109" s="24"/>
      <c r="DH109" s="24"/>
      <c r="DI109" s="20" t="str">
        <f t="shared" si="595"/>
        <v xml:space="preserve"> </v>
      </c>
      <c r="DJ109" s="20" t="str">
        <f t="shared" si="399"/>
        <v xml:space="preserve"> </v>
      </c>
      <c r="DK109" s="24"/>
      <c r="DL109" s="24"/>
      <c r="DM109" s="20" t="str">
        <f>IF(DL109=0," ",IF(DK109/DL109*100&gt;200,"св.200",DK109/DL109))</f>
        <v xml:space="preserve"> </v>
      </c>
      <c r="DN109" s="24"/>
      <c r="DO109" s="24"/>
      <c r="DP109" s="24"/>
      <c r="DQ109" s="20" t="str">
        <f t="shared" si="596"/>
        <v xml:space="preserve"> </v>
      </c>
      <c r="DR109" s="20" t="str">
        <f t="shared" si="648"/>
        <v xml:space="preserve"> </v>
      </c>
      <c r="DS109" s="44"/>
      <c r="DT109" s="44"/>
      <c r="DU109" s="24"/>
      <c r="DV109" s="20" t="str">
        <f t="shared" si="534"/>
        <v xml:space="preserve"> </v>
      </c>
      <c r="DW109" s="20" t="str">
        <f t="shared" si="649"/>
        <v xml:space="preserve"> </v>
      </c>
    </row>
    <row r="110" spans="1:127" s="14" customFormat="1" ht="15.75" customHeight="1" outlineLevel="1" x14ac:dyDescent="0.25">
      <c r="A110" s="13">
        <f t="shared" ref="A110:A113" si="665">A109+1</f>
        <v>89</v>
      </c>
      <c r="B110" s="6" t="s">
        <v>28</v>
      </c>
      <c r="C110" s="19">
        <f t="shared" si="650"/>
        <v>1061195.42</v>
      </c>
      <c r="D110" s="48">
        <v>1061195.42</v>
      </c>
      <c r="E110" s="19">
        <f t="shared" si="651"/>
        <v>1131092.8600000001</v>
      </c>
      <c r="F110" s="48">
        <v>1131092.8600000001</v>
      </c>
      <c r="G110" s="19">
        <f t="shared" si="652"/>
        <v>1374456.8800000001</v>
      </c>
      <c r="H110" s="20">
        <f t="shared" si="583"/>
        <v>1.0658666996508523</v>
      </c>
      <c r="I110" s="20">
        <f t="shared" si="359"/>
        <v>0.82293804662682468</v>
      </c>
      <c r="J110" s="12">
        <f t="shared" si="653"/>
        <v>1018397.4199999999</v>
      </c>
      <c r="K110" s="17">
        <f t="shared" si="644"/>
        <v>1092789.8</v>
      </c>
      <c r="L110" s="12">
        <f t="shared" si="654"/>
        <v>1352450.8800000001</v>
      </c>
      <c r="M110" s="20">
        <f t="shared" si="584"/>
        <v>1.0730484764975152</v>
      </c>
      <c r="N110" s="20">
        <f t="shared" si="363"/>
        <v>0.8080070161217241</v>
      </c>
      <c r="O110" s="24">
        <v>430205.35</v>
      </c>
      <c r="P110" s="24">
        <v>475746.41</v>
      </c>
      <c r="Q110" s="24">
        <v>390659.54</v>
      </c>
      <c r="R110" s="20">
        <f t="shared" si="585"/>
        <v>1.1058588880868172</v>
      </c>
      <c r="S110" s="20">
        <f t="shared" si="365"/>
        <v>1.2178031285246484</v>
      </c>
      <c r="T110" s="24"/>
      <c r="U110" s="24"/>
      <c r="V110" s="24"/>
      <c r="W110" s="20" t="str">
        <f t="shared" si="586"/>
        <v xml:space="preserve"> </v>
      </c>
      <c r="X110" s="20" t="str">
        <f t="shared" si="658"/>
        <v xml:space="preserve"> </v>
      </c>
      <c r="Y110" s="24">
        <v>20392.07</v>
      </c>
      <c r="Z110" s="24">
        <v>20197</v>
      </c>
      <c r="AA110" s="24">
        <v>22833.13</v>
      </c>
      <c r="AB110" s="20">
        <f t="shared" si="587"/>
        <v>0.99043402656032464</v>
      </c>
      <c r="AC110" s="20">
        <f t="shared" si="369"/>
        <v>0.88454802298239443</v>
      </c>
      <c r="AD110" s="24">
        <v>38600</v>
      </c>
      <c r="AE110" s="24">
        <v>127576.94</v>
      </c>
      <c r="AF110" s="24">
        <v>112947.78</v>
      </c>
      <c r="AG110" s="20" t="str">
        <f t="shared" si="588"/>
        <v>СВ.200</v>
      </c>
      <c r="AH110" s="20">
        <f t="shared" si="371"/>
        <v>1.1295214478761779</v>
      </c>
      <c r="AI110" s="24">
        <v>529200</v>
      </c>
      <c r="AJ110" s="24">
        <v>469269.45</v>
      </c>
      <c r="AK110" s="24">
        <v>826010.43</v>
      </c>
      <c r="AL110" s="20">
        <f>IF(AJ110&lt;=0," ",IF(AI110&lt;=0," ",IF(AJ110/AI110*100&gt;200,"СВ.200",AJ110/AI110)))</f>
        <v>0.88675255102040818</v>
      </c>
      <c r="AM110" s="20">
        <f t="shared" si="373"/>
        <v>0.56811564715956431</v>
      </c>
      <c r="AN110" s="24"/>
      <c r="AO110" s="24"/>
      <c r="AP110" s="24"/>
      <c r="AQ110" s="20" t="str">
        <f t="shared" si="545"/>
        <v xml:space="preserve"> </v>
      </c>
      <c r="AR110" s="20" t="str">
        <f t="shared" si="374"/>
        <v xml:space="preserve"> </v>
      </c>
      <c r="AS110" s="7">
        <f t="shared" si="659"/>
        <v>42798</v>
      </c>
      <c r="AT110" s="7">
        <f t="shared" si="660"/>
        <v>38303.06</v>
      </c>
      <c r="AU110" s="7">
        <f>AZ110+BE110+BJ110+BO110+BT110+BY110+CD110+CI110+DC110+DH110+DP110+CX110+DL110</f>
        <v>22006</v>
      </c>
      <c r="AV110" s="20">
        <f t="shared" si="590"/>
        <v>0.89497312958549458</v>
      </c>
      <c r="AW110" s="20">
        <f t="shared" si="377"/>
        <v>1.7405734799600108</v>
      </c>
      <c r="AX110" s="24"/>
      <c r="AY110" s="24"/>
      <c r="AZ110" s="24"/>
      <c r="BA110" s="20" t="str">
        <f t="shared" si="591"/>
        <v xml:space="preserve"> </v>
      </c>
      <c r="BB110" s="20" t="str">
        <f t="shared" si="379"/>
        <v xml:space="preserve"> </v>
      </c>
      <c r="BC110" s="24"/>
      <c r="BD110" s="24"/>
      <c r="BE110" s="24"/>
      <c r="BF110" s="20" t="str">
        <f t="shared" si="380"/>
        <v xml:space="preserve"> </v>
      </c>
      <c r="BG110" s="20" t="str">
        <f t="shared" si="381"/>
        <v xml:space="preserve"> </v>
      </c>
      <c r="BH110" s="24"/>
      <c r="BI110" s="24">
        <v>-4494.9399999999996</v>
      </c>
      <c r="BJ110" s="24">
        <v>16856</v>
      </c>
      <c r="BK110" s="20" t="str">
        <f t="shared" si="592"/>
        <v xml:space="preserve"> </v>
      </c>
      <c r="BL110" s="20">
        <f t="shared" si="383"/>
        <v>-0.26666706217370667</v>
      </c>
      <c r="BM110" s="24"/>
      <c r="BN110" s="24"/>
      <c r="BO110" s="24"/>
      <c r="BP110" s="20"/>
      <c r="BQ110" s="20" t="str">
        <f t="shared" si="385"/>
        <v xml:space="preserve"> </v>
      </c>
      <c r="BR110" s="24"/>
      <c r="BS110" s="24"/>
      <c r="BT110" s="24"/>
      <c r="BU110" s="20" t="str">
        <f t="shared" si="593"/>
        <v xml:space="preserve"> </v>
      </c>
      <c r="BV110" s="20" t="str">
        <f t="shared" si="387"/>
        <v xml:space="preserve"> </v>
      </c>
      <c r="BW110" s="24"/>
      <c r="BX110" s="24"/>
      <c r="BY110" s="24">
        <v>5150</v>
      </c>
      <c r="BZ110" s="20" t="str">
        <f t="shared" si="565"/>
        <v xml:space="preserve"> </v>
      </c>
      <c r="CA110" s="20">
        <f t="shared" si="389"/>
        <v>0</v>
      </c>
      <c r="CB110" s="24">
        <v>42798</v>
      </c>
      <c r="CC110" s="24">
        <v>42798</v>
      </c>
      <c r="CD110" s="24"/>
      <c r="CE110" s="20">
        <f t="shared" si="640"/>
        <v>1</v>
      </c>
      <c r="CF110" s="20" t="str">
        <f t="shared" si="390"/>
        <v xml:space="preserve"> </v>
      </c>
      <c r="CG110" s="19">
        <f t="shared" si="662"/>
        <v>0</v>
      </c>
      <c r="CH110" s="19">
        <f t="shared" si="663"/>
        <v>0</v>
      </c>
      <c r="CI110" s="19">
        <f t="shared" si="664"/>
        <v>0</v>
      </c>
      <c r="CJ110" s="20" t="str">
        <f t="shared" si="657"/>
        <v xml:space="preserve"> </v>
      </c>
      <c r="CK110" s="20" t="str">
        <f t="shared" si="416"/>
        <v xml:space="preserve"> </v>
      </c>
      <c r="CL110" s="24"/>
      <c r="CM110" s="24"/>
      <c r="CN110" s="24"/>
      <c r="CO110" s="20" t="str">
        <f t="shared" si="393"/>
        <v xml:space="preserve"> </v>
      </c>
      <c r="CP110" s="20" t="str">
        <f t="shared" si="417"/>
        <v xml:space="preserve"> </v>
      </c>
      <c r="CQ110" s="24"/>
      <c r="CR110" s="24"/>
      <c r="CS110" s="24"/>
      <c r="CT110" s="20" t="str">
        <f t="shared" si="394"/>
        <v xml:space="preserve"> </v>
      </c>
      <c r="CU110" s="20" t="str">
        <f t="shared" si="395"/>
        <v xml:space="preserve"> </v>
      </c>
      <c r="CV110" s="24"/>
      <c r="CW110" s="24"/>
      <c r="CX110" s="24"/>
      <c r="CY110" s="20" t="str">
        <f t="shared" si="418"/>
        <v xml:space="preserve"> </v>
      </c>
      <c r="CZ110" s="20" t="str">
        <f t="shared" si="419"/>
        <v xml:space="preserve"> </v>
      </c>
      <c r="DA110" s="24"/>
      <c r="DB110" s="24"/>
      <c r="DC110" s="24"/>
      <c r="DD110" s="20" t="str">
        <f t="shared" si="594"/>
        <v xml:space="preserve"> </v>
      </c>
      <c r="DE110" s="20" t="str">
        <f t="shared" si="397"/>
        <v xml:space="preserve"> </v>
      </c>
      <c r="DF110" s="24"/>
      <c r="DG110" s="24"/>
      <c r="DH110" s="24"/>
      <c r="DI110" s="20" t="str">
        <f t="shared" si="595"/>
        <v xml:space="preserve"> </v>
      </c>
      <c r="DJ110" s="20" t="str">
        <f t="shared" si="399"/>
        <v xml:space="preserve"> </v>
      </c>
      <c r="DK110" s="24"/>
      <c r="DL110" s="24"/>
      <c r="DM110" s="20" t="str">
        <f t="shared" si="400"/>
        <v xml:space="preserve"> </v>
      </c>
      <c r="DN110" s="24"/>
      <c r="DO110" s="24"/>
      <c r="DP110" s="24"/>
      <c r="DQ110" s="20" t="str">
        <f t="shared" si="596"/>
        <v xml:space="preserve"> </v>
      </c>
      <c r="DR110" s="20" t="str">
        <f t="shared" si="648"/>
        <v xml:space="preserve"> </v>
      </c>
      <c r="DS110" s="44"/>
      <c r="DT110" s="44"/>
      <c r="DU110" s="24"/>
      <c r="DV110" s="20" t="str">
        <f t="shared" si="534"/>
        <v xml:space="preserve"> </v>
      </c>
      <c r="DW110" s="20" t="str">
        <f t="shared" si="649"/>
        <v xml:space="preserve"> </v>
      </c>
    </row>
    <row r="111" spans="1:127" s="14" customFormat="1" ht="15.75" customHeight="1" outlineLevel="1" x14ac:dyDescent="0.25">
      <c r="A111" s="13">
        <f t="shared" si="665"/>
        <v>90</v>
      </c>
      <c r="B111" s="6" t="s">
        <v>50</v>
      </c>
      <c r="C111" s="19">
        <f t="shared" si="650"/>
        <v>1502208.96</v>
      </c>
      <c r="D111" s="48">
        <v>1502208.96</v>
      </c>
      <c r="E111" s="19">
        <f t="shared" si="651"/>
        <v>1523729.6500000001</v>
      </c>
      <c r="F111" s="48">
        <v>1523729.65</v>
      </c>
      <c r="G111" s="19">
        <f t="shared" si="652"/>
        <v>1820594.1</v>
      </c>
      <c r="H111" s="20">
        <f t="shared" si="583"/>
        <v>1.0143260295824625</v>
      </c>
      <c r="I111" s="20">
        <f t="shared" si="359"/>
        <v>0.83694089198685206</v>
      </c>
      <c r="J111" s="12">
        <f t="shared" si="653"/>
        <v>1502208.96</v>
      </c>
      <c r="K111" s="17">
        <f t="shared" si="644"/>
        <v>1523729.6500000001</v>
      </c>
      <c r="L111" s="12">
        <f t="shared" si="654"/>
        <v>1791946.1300000001</v>
      </c>
      <c r="M111" s="20">
        <f t="shared" si="584"/>
        <v>1.0143260295824625</v>
      </c>
      <c r="N111" s="20">
        <f t="shared" si="363"/>
        <v>0.85032112544588601</v>
      </c>
      <c r="O111" s="24">
        <v>443500.92</v>
      </c>
      <c r="P111" s="24">
        <v>446065.72</v>
      </c>
      <c r="Q111" s="24">
        <v>573347.98</v>
      </c>
      <c r="R111" s="20">
        <f t="shared" si="585"/>
        <v>1.0057830770677996</v>
      </c>
      <c r="S111" s="20">
        <f t="shared" si="365"/>
        <v>0.77800172942093559</v>
      </c>
      <c r="T111" s="24"/>
      <c r="U111" s="24"/>
      <c r="V111" s="24"/>
      <c r="W111" s="20" t="str">
        <f t="shared" si="586"/>
        <v xml:space="preserve"> </v>
      </c>
      <c r="X111" s="20" t="str">
        <f t="shared" si="658"/>
        <v xml:space="preserve"> </v>
      </c>
      <c r="Y111" s="24">
        <v>90005.52</v>
      </c>
      <c r="Z111" s="24">
        <v>89259.87</v>
      </c>
      <c r="AA111" s="24">
        <v>40835.32</v>
      </c>
      <c r="AB111" s="20">
        <f t="shared" si="587"/>
        <v>0.99171550811550213</v>
      </c>
      <c r="AC111" s="20" t="str">
        <f t="shared" si="369"/>
        <v>св.200</v>
      </c>
      <c r="AD111" s="24">
        <v>88302.52</v>
      </c>
      <c r="AE111" s="24">
        <v>94130.11</v>
      </c>
      <c r="AF111" s="24">
        <v>116206.82</v>
      </c>
      <c r="AG111" s="20">
        <f t="shared" si="588"/>
        <v>1.0659957382869707</v>
      </c>
      <c r="AH111" s="20">
        <f t="shared" si="371"/>
        <v>0.81002225170605302</v>
      </c>
      <c r="AI111" s="24">
        <v>880400</v>
      </c>
      <c r="AJ111" s="24">
        <v>894273.95</v>
      </c>
      <c r="AK111" s="24">
        <v>1061556.01</v>
      </c>
      <c r="AL111" s="20">
        <f>IF(AJ111&lt;=0," ",IF(AI111&lt;=0," ",IF(AJ111/AI111*100&gt;200,"СВ.200",AJ111/AI111)))</f>
        <v>1.0157586892321671</v>
      </c>
      <c r="AM111" s="20">
        <f t="shared" si="373"/>
        <v>0.84241805573688</v>
      </c>
      <c r="AN111" s="24"/>
      <c r="AO111" s="24"/>
      <c r="AP111" s="24"/>
      <c r="AQ111" s="20" t="str">
        <f t="shared" si="545"/>
        <v xml:space="preserve"> </v>
      </c>
      <c r="AR111" s="20" t="str">
        <f t="shared" si="374"/>
        <v xml:space="preserve"> </v>
      </c>
      <c r="AS111" s="7">
        <f t="shared" si="659"/>
        <v>0</v>
      </c>
      <c r="AT111" s="7">
        <f t="shared" si="660"/>
        <v>0</v>
      </c>
      <c r="AU111" s="7">
        <f t="shared" ref="AU111:AU113" si="666">AZ111+BE111+BJ111+BO111+BT111+BY111+CD111+CI111+DC111+DH111+DP111+CX111+DL111</f>
        <v>28647.97</v>
      </c>
      <c r="AV111" s="20" t="str">
        <f t="shared" si="590"/>
        <v xml:space="preserve"> </v>
      </c>
      <c r="AW111" s="20">
        <f t="shared" si="377"/>
        <v>0</v>
      </c>
      <c r="AX111" s="24"/>
      <c r="AY111" s="24"/>
      <c r="AZ111" s="24"/>
      <c r="BA111" s="20" t="str">
        <f t="shared" si="591"/>
        <v xml:space="preserve"> </v>
      </c>
      <c r="BB111" s="20" t="str">
        <f t="shared" si="379"/>
        <v xml:space="preserve"> </v>
      </c>
      <c r="BC111" s="24"/>
      <c r="BD111" s="24"/>
      <c r="BE111" s="24"/>
      <c r="BF111" s="20" t="str">
        <f t="shared" si="380"/>
        <v xml:space="preserve"> </v>
      </c>
      <c r="BG111" s="20" t="str">
        <f t="shared" si="381"/>
        <v xml:space="preserve"> </v>
      </c>
      <c r="BH111" s="24"/>
      <c r="BI111" s="24"/>
      <c r="BJ111" s="24"/>
      <c r="BK111" s="20" t="str">
        <f t="shared" si="592"/>
        <v xml:space="preserve"> </v>
      </c>
      <c r="BL111" s="20" t="str">
        <f t="shared" si="383"/>
        <v xml:space="preserve"> </v>
      </c>
      <c r="BM111" s="24"/>
      <c r="BN111" s="24"/>
      <c r="BO111" s="24"/>
      <c r="BP111" s="20"/>
      <c r="BQ111" s="20" t="str">
        <f t="shared" si="385"/>
        <v xml:space="preserve"> </v>
      </c>
      <c r="BR111" s="24"/>
      <c r="BS111" s="24"/>
      <c r="BT111" s="24"/>
      <c r="BU111" s="20" t="str">
        <f t="shared" si="593"/>
        <v xml:space="preserve"> </v>
      </c>
      <c r="BV111" s="20" t="str">
        <f t="shared" si="387"/>
        <v xml:space="preserve"> </v>
      </c>
      <c r="BW111" s="24"/>
      <c r="BX111" s="24"/>
      <c r="BY111" s="24">
        <v>11460</v>
      </c>
      <c r="BZ111" s="20" t="str">
        <f t="shared" si="565"/>
        <v xml:space="preserve"> </v>
      </c>
      <c r="CA111" s="20">
        <f t="shared" si="389"/>
        <v>0</v>
      </c>
      <c r="CB111" s="24"/>
      <c r="CC111" s="24"/>
      <c r="CD111" s="24"/>
      <c r="CE111" s="20" t="str">
        <f t="shared" si="640"/>
        <v xml:space="preserve"> </v>
      </c>
      <c r="CF111" s="20" t="str">
        <f>IF(CC111=0," ",IF(CC111/CD111*100&gt;200,"св.200",CC111/CD111))</f>
        <v xml:space="preserve"> </v>
      </c>
      <c r="CG111" s="19">
        <f t="shared" si="662"/>
        <v>0</v>
      </c>
      <c r="CH111" s="19">
        <f t="shared" si="663"/>
        <v>0</v>
      </c>
      <c r="CI111" s="19">
        <f t="shared" si="664"/>
        <v>0</v>
      </c>
      <c r="CJ111" s="20" t="str">
        <f t="shared" si="657"/>
        <v xml:space="preserve"> </v>
      </c>
      <c r="CK111" s="20" t="str">
        <f t="shared" si="416"/>
        <v xml:space="preserve"> </v>
      </c>
      <c r="CL111" s="24"/>
      <c r="CM111" s="24"/>
      <c r="CN111" s="24"/>
      <c r="CO111" s="20" t="str">
        <f t="shared" si="393"/>
        <v xml:space="preserve"> </v>
      </c>
      <c r="CP111" s="20" t="str">
        <f t="shared" si="417"/>
        <v xml:space="preserve"> </v>
      </c>
      <c r="CQ111" s="24"/>
      <c r="CR111" s="24"/>
      <c r="CS111" s="24"/>
      <c r="CT111" s="20" t="str">
        <f t="shared" si="394"/>
        <v xml:space="preserve"> </v>
      </c>
      <c r="CU111" s="20" t="str">
        <f t="shared" si="395"/>
        <v xml:space="preserve"> </v>
      </c>
      <c r="CV111" s="24"/>
      <c r="CW111" s="24"/>
      <c r="CX111" s="24"/>
      <c r="CY111" s="20" t="str">
        <f t="shared" si="418"/>
        <v xml:space="preserve"> </v>
      </c>
      <c r="CZ111" s="20" t="str">
        <f t="shared" si="419"/>
        <v xml:space="preserve"> </v>
      </c>
      <c r="DA111" s="24"/>
      <c r="DB111" s="24"/>
      <c r="DC111" s="24"/>
      <c r="DD111" s="20" t="str">
        <f t="shared" si="594"/>
        <v xml:space="preserve"> </v>
      </c>
      <c r="DE111" s="20" t="str">
        <f t="shared" si="397"/>
        <v xml:space="preserve"> </v>
      </c>
      <c r="DF111" s="24"/>
      <c r="DG111" s="24"/>
      <c r="DH111" s="24">
        <v>2187.9699999999998</v>
      </c>
      <c r="DI111" s="20" t="str">
        <f t="shared" si="595"/>
        <v xml:space="preserve"> </v>
      </c>
      <c r="DJ111" s="20">
        <f t="shared" si="399"/>
        <v>0</v>
      </c>
      <c r="DK111" s="24"/>
      <c r="DL111" s="24"/>
      <c r="DM111" s="20" t="str">
        <f t="shared" si="400"/>
        <v xml:space="preserve"> </v>
      </c>
      <c r="DN111" s="24"/>
      <c r="DO111" s="24"/>
      <c r="DP111" s="24">
        <v>15000</v>
      </c>
      <c r="DQ111" s="20" t="str">
        <f t="shared" si="596"/>
        <v xml:space="preserve"> </v>
      </c>
      <c r="DR111" s="20" t="str">
        <f t="shared" si="648"/>
        <v xml:space="preserve"> </v>
      </c>
      <c r="DS111" s="44"/>
      <c r="DT111" s="44"/>
      <c r="DU111" s="24"/>
      <c r="DV111" s="20" t="str">
        <f t="shared" si="534"/>
        <v xml:space="preserve"> </v>
      </c>
      <c r="DW111" s="20" t="str">
        <f t="shared" si="649"/>
        <v xml:space="preserve"> </v>
      </c>
    </row>
    <row r="112" spans="1:127" s="14" customFormat="1" ht="15.75" customHeight="1" outlineLevel="1" x14ac:dyDescent="0.25">
      <c r="A112" s="13">
        <f t="shared" si="665"/>
        <v>91</v>
      </c>
      <c r="B112" s="6" t="s">
        <v>12</v>
      </c>
      <c r="C112" s="19">
        <f t="shared" si="650"/>
        <v>387798.69</v>
      </c>
      <c r="D112" s="48">
        <v>387798.69</v>
      </c>
      <c r="E112" s="19">
        <f t="shared" si="651"/>
        <v>390165.28</v>
      </c>
      <c r="F112" s="48">
        <v>390165.28</v>
      </c>
      <c r="G112" s="19">
        <f t="shared" si="652"/>
        <v>685700.87</v>
      </c>
      <c r="H112" s="20">
        <f t="shared" si="583"/>
        <v>1.0061026250501259</v>
      </c>
      <c r="I112" s="20">
        <f t="shared" si="359"/>
        <v>0.5690021656236196</v>
      </c>
      <c r="J112" s="12">
        <f t="shared" si="653"/>
        <v>368114</v>
      </c>
      <c r="K112" s="17">
        <f t="shared" si="644"/>
        <v>390165.28</v>
      </c>
      <c r="L112" s="12">
        <f t="shared" si="654"/>
        <v>426964.27</v>
      </c>
      <c r="M112" s="20">
        <f t="shared" si="584"/>
        <v>1.0599033994903753</v>
      </c>
      <c r="N112" s="20">
        <f t="shared" si="363"/>
        <v>0.91381248365349166</v>
      </c>
      <c r="O112" s="24">
        <v>169404</v>
      </c>
      <c r="P112" s="24">
        <v>189346.31</v>
      </c>
      <c r="Q112" s="24">
        <v>205900.97</v>
      </c>
      <c r="R112" s="20">
        <f t="shared" si="585"/>
        <v>1.1177204198247974</v>
      </c>
      <c r="S112" s="20">
        <f t="shared" si="365"/>
        <v>0.91959892175350122</v>
      </c>
      <c r="T112" s="24"/>
      <c r="U112" s="24"/>
      <c r="V112" s="24"/>
      <c r="W112" s="20" t="str">
        <f t="shared" si="586"/>
        <v xml:space="preserve"> </v>
      </c>
      <c r="X112" s="20" t="str">
        <f t="shared" si="658"/>
        <v xml:space="preserve"> </v>
      </c>
      <c r="Y112" s="24"/>
      <c r="Z112" s="24"/>
      <c r="AA112" s="24"/>
      <c r="AB112" s="20" t="str">
        <f t="shared" si="587"/>
        <v xml:space="preserve"> </v>
      </c>
      <c r="AC112" s="20" t="str">
        <f>IF(Z112=0," ",IF(Z112/AA112*100&gt;200,"св.200",Z112/AA112))</f>
        <v xml:space="preserve"> </v>
      </c>
      <c r="AD112" s="24">
        <v>67800</v>
      </c>
      <c r="AE112" s="24">
        <v>69825.399999999994</v>
      </c>
      <c r="AF112" s="24">
        <v>95010.5</v>
      </c>
      <c r="AG112" s="20">
        <f t="shared" si="588"/>
        <v>1.0298731563421828</v>
      </c>
      <c r="AH112" s="20">
        <f t="shared" si="371"/>
        <v>0.73492298219670449</v>
      </c>
      <c r="AI112" s="24">
        <v>130910</v>
      </c>
      <c r="AJ112" s="24">
        <v>130993.57</v>
      </c>
      <c r="AK112" s="24">
        <v>126052.8</v>
      </c>
      <c r="AL112" s="20">
        <f>IF(AJ112&lt;=0," ",IF(AI112&lt;=0," ",IF(AJ112/AI112*100&gt;200,"СВ.200",AJ112/AI112)))</f>
        <v>1.0006383775112673</v>
      </c>
      <c r="AM112" s="20">
        <f t="shared" si="373"/>
        <v>1.0391960353121867</v>
      </c>
      <c r="AN112" s="24"/>
      <c r="AO112" s="24"/>
      <c r="AP112" s="24"/>
      <c r="AQ112" s="20" t="str">
        <f t="shared" si="545"/>
        <v xml:space="preserve"> </v>
      </c>
      <c r="AR112" s="20" t="str">
        <f t="shared" si="374"/>
        <v xml:space="preserve"> </v>
      </c>
      <c r="AS112" s="7">
        <f t="shared" si="659"/>
        <v>19684.689999999999</v>
      </c>
      <c r="AT112" s="7">
        <f t="shared" si="660"/>
        <v>0</v>
      </c>
      <c r="AU112" s="7">
        <f t="shared" si="666"/>
        <v>258736.6</v>
      </c>
      <c r="AV112" s="20" t="str">
        <f t="shared" si="590"/>
        <v xml:space="preserve"> </v>
      </c>
      <c r="AW112" s="20">
        <f t="shared" si="377"/>
        <v>0</v>
      </c>
      <c r="AX112" s="24"/>
      <c r="AY112" s="24"/>
      <c r="AZ112" s="24"/>
      <c r="BA112" s="20" t="str">
        <f t="shared" si="591"/>
        <v xml:space="preserve"> </v>
      </c>
      <c r="BB112" s="20" t="str">
        <f t="shared" si="379"/>
        <v xml:space="preserve"> </v>
      </c>
      <c r="BC112" s="24"/>
      <c r="BD112" s="24"/>
      <c r="BE112" s="24"/>
      <c r="BF112" s="20" t="str">
        <f t="shared" si="380"/>
        <v xml:space="preserve"> </v>
      </c>
      <c r="BG112" s="20" t="str">
        <f t="shared" si="381"/>
        <v xml:space="preserve"> </v>
      </c>
      <c r="BH112" s="24"/>
      <c r="BI112" s="24"/>
      <c r="BJ112" s="24">
        <v>140664.6</v>
      </c>
      <c r="BK112" s="20" t="str">
        <f t="shared" si="592"/>
        <v xml:space="preserve"> </v>
      </c>
      <c r="BL112" s="20">
        <f t="shared" si="383"/>
        <v>0</v>
      </c>
      <c r="BM112" s="24"/>
      <c r="BN112" s="24"/>
      <c r="BO112" s="24"/>
      <c r="BP112" s="20"/>
      <c r="BQ112" s="20" t="str">
        <f t="shared" si="385"/>
        <v xml:space="preserve"> </v>
      </c>
      <c r="BR112" s="24"/>
      <c r="BS112" s="24"/>
      <c r="BT112" s="24"/>
      <c r="BU112" s="20" t="str">
        <f t="shared" si="593"/>
        <v xml:space="preserve"> </v>
      </c>
      <c r="BV112" s="20" t="str">
        <f t="shared" si="387"/>
        <v xml:space="preserve"> </v>
      </c>
      <c r="BW112" s="24"/>
      <c r="BX112" s="24"/>
      <c r="BY112" s="24">
        <v>2600</v>
      </c>
      <c r="BZ112" s="20" t="str">
        <f t="shared" si="565"/>
        <v xml:space="preserve"> </v>
      </c>
      <c r="CA112" s="20">
        <f t="shared" si="389"/>
        <v>0</v>
      </c>
      <c r="CB112" s="24">
        <v>19684.689999999999</v>
      </c>
      <c r="CC112" s="24"/>
      <c r="CD112" s="24">
        <v>115472</v>
      </c>
      <c r="CE112" s="20" t="str">
        <f t="shared" si="640"/>
        <v xml:space="preserve"> </v>
      </c>
      <c r="CF112" s="20">
        <f t="shared" si="390"/>
        <v>0</v>
      </c>
      <c r="CG112" s="19">
        <f t="shared" si="662"/>
        <v>0</v>
      </c>
      <c r="CH112" s="19">
        <f t="shared" si="663"/>
        <v>0</v>
      </c>
      <c r="CI112" s="19">
        <f t="shared" si="664"/>
        <v>0</v>
      </c>
      <c r="CJ112" s="20" t="str">
        <f t="shared" si="657"/>
        <v xml:space="preserve"> </v>
      </c>
      <c r="CK112" s="20" t="str">
        <f t="shared" si="416"/>
        <v xml:space="preserve"> </v>
      </c>
      <c r="CL112" s="24"/>
      <c r="CM112" s="24"/>
      <c r="CN112" s="24"/>
      <c r="CO112" s="20" t="str">
        <f t="shared" si="393"/>
        <v xml:space="preserve"> </v>
      </c>
      <c r="CP112" s="20" t="str">
        <f t="shared" si="417"/>
        <v xml:space="preserve"> </v>
      </c>
      <c r="CQ112" s="24"/>
      <c r="CR112" s="24"/>
      <c r="CS112" s="24"/>
      <c r="CT112" s="20" t="str">
        <f t="shared" si="394"/>
        <v xml:space="preserve"> </v>
      </c>
      <c r="CU112" s="20" t="str">
        <f t="shared" si="395"/>
        <v xml:space="preserve"> </v>
      </c>
      <c r="CV112" s="24"/>
      <c r="CW112" s="24"/>
      <c r="CX112" s="24"/>
      <c r="CY112" s="20" t="str">
        <f t="shared" si="418"/>
        <v xml:space="preserve"> </v>
      </c>
      <c r="CZ112" s="20" t="str">
        <f t="shared" si="419"/>
        <v xml:space="preserve"> </v>
      </c>
      <c r="DA112" s="24"/>
      <c r="DB112" s="24"/>
      <c r="DC112" s="24"/>
      <c r="DD112" s="20" t="str">
        <f t="shared" si="594"/>
        <v xml:space="preserve"> </v>
      </c>
      <c r="DE112" s="20" t="str">
        <f t="shared" si="397"/>
        <v xml:space="preserve"> </v>
      </c>
      <c r="DF112" s="24"/>
      <c r="DG112" s="24"/>
      <c r="DH112" s="24"/>
      <c r="DI112" s="20" t="str">
        <f>IF(DG112&lt;=0," ",IF(DH112&lt;=0," ",IF(DG112/DH112*100&gt;200,"СВ.200",DG112/DH112)))</f>
        <v xml:space="preserve"> </v>
      </c>
      <c r="DJ112" s="20" t="str">
        <f t="shared" si="399"/>
        <v xml:space="preserve"> </v>
      </c>
      <c r="DK112" s="24"/>
      <c r="DL112" s="24"/>
      <c r="DM112" s="20" t="str">
        <f t="shared" si="400"/>
        <v xml:space="preserve"> </v>
      </c>
      <c r="DN112" s="24"/>
      <c r="DO112" s="24"/>
      <c r="DP112" s="24"/>
      <c r="DQ112" s="20" t="str">
        <f t="shared" si="596"/>
        <v xml:space="preserve"> </v>
      </c>
      <c r="DR112" s="20" t="str">
        <f t="shared" si="648"/>
        <v xml:space="preserve"> </v>
      </c>
      <c r="DS112" s="44"/>
      <c r="DT112" s="44"/>
      <c r="DU112" s="24"/>
      <c r="DV112" s="20" t="str">
        <f t="shared" si="534"/>
        <v xml:space="preserve"> </v>
      </c>
      <c r="DW112" s="20" t="str">
        <f t="shared" si="649"/>
        <v xml:space="preserve"> </v>
      </c>
    </row>
    <row r="113" spans="1:127" s="14" customFormat="1" ht="16.5" customHeight="1" outlineLevel="1" x14ac:dyDescent="0.25">
      <c r="A113" s="13">
        <f t="shared" si="665"/>
        <v>92</v>
      </c>
      <c r="B113" s="6" t="s">
        <v>95</v>
      </c>
      <c r="C113" s="19">
        <f t="shared" si="650"/>
        <v>2915625</v>
      </c>
      <c r="D113" s="48">
        <v>2915625</v>
      </c>
      <c r="E113" s="19">
        <f t="shared" si="651"/>
        <v>3595678.03</v>
      </c>
      <c r="F113" s="48">
        <v>3595678.03</v>
      </c>
      <c r="G113" s="19">
        <f t="shared" si="652"/>
        <v>3569790.9899999998</v>
      </c>
      <c r="H113" s="20">
        <f t="shared" si="583"/>
        <v>1.2332443404072881</v>
      </c>
      <c r="I113" s="20">
        <f t="shared" si="359"/>
        <v>1.0072516962680775</v>
      </c>
      <c r="J113" s="12">
        <f t="shared" si="653"/>
        <v>2475715</v>
      </c>
      <c r="K113" s="17">
        <f t="shared" si="644"/>
        <v>3282585.38</v>
      </c>
      <c r="L113" s="12">
        <f t="shared" si="654"/>
        <v>2584655.0099999998</v>
      </c>
      <c r="M113" s="20">
        <f t="shared" si="584"/>
        <v>1.3259140813865893</v>
      </c>
      <c r="N113" s="20">
        <f t="shared" si="363"/>
        <v>1.2700284437573741</v>
      </c>
      <c r="O113" s="24">
        <v>574444</v>
      </c>
      <c r="P113" s="24">
        <v>748293.56</v>
      </c>
      <c r="Q113" s="24">
        <v>582936.89</v>
      </c>
      <c r="R113" s="20">
        <f t="shared" si="585"/>
        <v>1.3026397003015091</v>
      </c>
      <c r="S113" s="20">
        <f t="shared" si="365"/>
        <v>1.2836613582647001</v>
      </c>
      <c r="T113" s="24"/>
      <c r="U113" s="24"/>
      <c r="V113" s="24"/>
      <c r="W113" s="20" t="str">
        <f t="shared" si="586"/>
        <v xml:space="preserve"> </v>
      </c>
      <c r="X113" s="20" t="str">
        <f t="shared" si="658"/>
        <v xml:space="preserve"> </v>
      </c>
      <c r="Y113" s="24">
        <v>1271</v>
      </c>
      <c r="Z113" s="24">
        <v>662.25</v>
      </c>
      <c r="AA113" s="24">
        <v>1104.79</v>
      </c>
      <c r="AB113" s="20">
        <f t="shared" si="587"/>
        <v>0.52104642014162073</v>
      </c>
      <c r="AC113" s="20">
        <f t="shared" si="369"/>
        <v>0.59943518677757768</v>
      </c>
      <c r="AD113" s="24">
        <v>100000</v>
      </c>
      <c r="AE113" s="24">
        <v>207908.3</v>
      </c>
      <c r="AF113" s="24">
        <v>176289.38</v>
      </c>
      <c r="AG113" s="20" t="str">
        <f t="shared" si="588"/>
        <v>СВ.200</v>
      </c>
      <c r="AH113" s="20">
        <f t="shared" si="371"/>
        <v>1.1793580532190877</v>
      </c>
      <c r="AI113" s="24">
        <v>1800000</v>
      </c>
      <c r="AJ113" s="24">
        <v>2325721.27</v>
      </c>
      <c r="AK113" s="24">
        <v>1824323.95</v>
      </c>
      <c r="AL113" s="20">
        <f t="shared" si="589"/>
        <v>1.2920673722222222</v>
      </c>
      <c r="AM113" s="20">
        <f t="shared" si="373"/>
        <v>1.274840068837555</v>
      </c>
      <c r="AN113" s="24"/>
      <c r="AO113" s="24"/>
      <c r="AP113" s="24"/>
      <c r="AQ113" s="20" t="str">
        <f t="shared" si="545"/>
        <v xml:space="preserve"> </v>
      </c>
      <c r="AR113" s="20" t="str">
        <f t="shared" si="374"/>
        <v xml:space="preserve"> </v>
      </c>
      <c r="AS113" s="7">
        <f t="shared" si="659"/>
        <v>439910</v>
      </c>
      <c r="AT113" s="7">
        <f t="shared" si="660"/>
        <v>313092.65000000002</v>
      </c>
      <c r="AU113" s="7">
        <f t="shared" si="666"/>
        <v>985135.98</v>
      </c>
      <c r="AV113" s="20">
        <f t="shared" si="590"/>
        <v>0.71171978359209842</v>
      </c>
      <c r="AW113" s="20">
        <f t="shared" si="377"/>
        <v>0.31781668354047937</v>
      </c>
      <c r="AX113" s="24"/>
      <c r="AY113" s="24"/>
      <c r="AZ113" s="24"/>
      <c r="BA113" s="20" t="str">
        <f t="shared" si="591"/>
        <v xml:space="preserve"> </v>
      </c>
      <c r="BB113" s="20" t="str">
        <f t="shared" si="379"/>
        <v xml:space="preserve"> </v>
      </c>
      <c r="BC113" s="24">
        <v>15729</v>
      </c>
      <c r="BD113" s="24">
        <v>6358.97</v>
      </c>
      <c r="BE113" s="24">
        <v>6358.97</v>
      </c>
      <c r="BF113" s="20">
        <f t="shared" si="380"/>
        <v>0.4042831712124102</v>
      </c>
      <c r="BG113" s="20">
        <f t="shared" si="381"/>
        <v>1</v>
      </c>
      <c r="BH113" s="24">
        <v>264181</v>
      </c>
      <c r="BI113" s="24">
        <v>146733.68</v>
      </c>
      <c r="BJ113" s="24">
        <v>258775.01</v>
      </c>
      <c r="BK113" s="20">
        <f t="shared" si="592"/>
        <v>0.55542858873272494</v>
      </c>
      <c r="BL113" s="20">
        <f t="shared" si="383"/>
        <v>0.5670318783873296</v>
      </c>
      <c r="BM113" s="24"/>
      <c r="BN113" s="24"/>
      <c r="BO113" s="24"/>
      <c r="BP113" s="20"/>
      <c r="BQ113" s="20" t="str">
        <f t="shared" si="385"/>
        <v xml:space="preserve"> </v>
      </c>
      <c r="BR113" s="24"/>
      <c r="BS113" s="24"/>
      <c r="BT113" s="24"/>
      <c r="BU113" s="20" t="str">
        <f t="shared" si="593"/>
        <v xml:space="preserve"> </v>
      </c>
      <c r="BV113" s="20" t="str">
        <f t="shared" si="387"/>
        <v xml:space="preserve"> </v>
      </c>
      <c r="BW113" s="24"/>
      <c r="BX113" s="24"/>
      <c r="BY113" s="24"/>
      <c r="BZ113" s="20" t="str">
        <f t="shared" si="565"/>
        <v xml:space="preserve"> </v>
      </c>
      <c r="CA113" s="20" t="str">
        <f t="shared" si="389"/>
        <v xml:space="preserve"> </v>
      </c>
      <c r="CB113" s="24">
        <v>160000</v>
      </c>
      <c r="CC113" s="24">
        <v>160000</v>
      </c>
      <c r="CD113" s="24">
        <v>708450</v>
      </c>
      <c r="CE113" s="20">
        <f t="shared" si="640"/>
        <v>1</v>
      </c>
      <c r="CF113" s="20">
        <f t="shared" si="390"/>
        <v>0.22584515491566096</v>
      </c>
      <c r="CG113" s="19">
        <f t="shared" si="662"/>
        <v>0</v>
      </c>
      <c r="CH113" s="19">
        <f t="shared" si="663"/>
        <v>0</v>
      </c>
      <c r="CI113" s="19">
        <f t="shared" si="664"/>
        <v>0</v>
      </c>
      <c r="CJ113" s="20" t="str">
        <f t="shared" si="657"/>
        <v xml:space="preserve"> </v>
      </c>
      <c r="CK113" s="20" t="str">
        <f t="shared" si="416"/>
        <v xml:space="preserve"> </v>
      </c>
      <c r="CL113" s="24"/>
      <c r="CM113" s="24"/>
      <c r="CN113" s="24"/>
      <c r="CO113" s="20" t="str">
        <f t="shared" si="393"/>
        <v xml:space="preserve"> </v>
      </c>
      <c r="CP113" s="20" t="str">
        <f t="shared" si="417"/>
        <v xml:space="preserve"> </v>
      </c>
      <c r="CQ113" s="24"/>
      <c r="CR113" s="24"/>
      <c r="CS113" s="24"/>
      <c r="CT113" s="20" t="str">
        <f t="shared" si="394"/>
        <v xml:space="preserve"> </v>
      </c>
      <c r="CU113" s="20" t="str">
        <f t="shared" si="395"/>
        <v xml:space="preserve"> </v>
      </c>
      <c r="CV113" s="24"/>
      <c r="CW113" s="24"/>
      <c r="CX113" s="24"/>
      <c r="CY113" s="20" t="str">
        <f t="shared" si="418"/>
        <v xml:space="preserve"> </v>
      </c>
      <c r="CZ113" s="20" t="str">
        <f t="shared" si="419"/>
        <v xml:space="preserve"> </v>
      </c>
      <c r="DA113" s="24"/>
      <c r="DB113" s="24"/>
      <c r="DC113" s="24"/>
      <c r="DD113" s="20" t="str">
        <f t="shared" si="594"/>
        <v xml:space="preserve"> </v>
      </c>
      <c r="DE113" s="20" t="str">
        <f t="shared" si="397"/>
        <v xml:space="preserve"> </v>
      </c>
      <c r="DF113" s="24"/>
      <c r="DG113" s="24"/>
      <c r="DH113" s="24">
        <v>6000</v>
      </c>
      <c r="DI113" s="20" t="str">
        <f>IF(DG113&lt;=0," ",IF(DH113&lt;=0," ",IF(DG113/DH113*100&gt;200,"СВ.200",DG113/DH113)))</f>
        <v xml:space="preserve"> </v>
      </c>
      <c r="DJ113" s="20">
        <f t="shared" si="399"/>
        <v>0</v>
      </c>
      <c r="DK113" s="24"/>
      <c r="DL113" s="24">
        <v>5552</v>
      </c>
      <c r="DM113" s="20">
        <f t="shared" si="400"/>
        <v>0</v>
      </c>
      <c r="DN113" s="24"/>
      <c r="DO113" s="24"/>
      <c r="DP113" s="24"/>
      <c r="DQ113" s="20" t="str">
        <f t="shared" si="596"/>
        <v xml:space="preserve"> </v>
      </c>
      <c r="DR113" s="20" t="str">
        <f t="shared" si="402"/>
        <v xml:space="preserve"> </v>
      </c>
      <c r="DS113" s="44"/>
      <c r="DT113" s="44"/>
      <c r="DU113" s="24"/>
      <c r="DV113" s="20" t="str">
        <f t="shared" si="534"/>
        <v xml:space="preserve"> </v>
      </c>
      <c r="DW113" s="20" t="str">
        <f t="shared" ref="DW113:DW120" si="667">IF(DU113=0," ",IF(DT113/DU113*100&gt;200,"св.200",DT113/DU113))</f>
        <v xml:space="preserve"> </v>
      </c>
    </row>
    <row r="114" spans="1:127" s="83" customFormat="1" ht="15.75" x14ac:dyDescent="0.2">
      <c r="A114" s="76"/>
      <c r="B114" s="77" t="s">
        <v>152</v>
      </c>
      <c r="C114" s="84">
        <f>SUM(C115:C120)</f>
        <v>175283665.84</v>
      </c>
      <c r="D114" s="85"/>
      <c r="E114" s="84">
        <f t="shared" ref="E114" si="668">SUM(E115:E120)</f>
        <v>183336486.64000002</v>
      </c>
      <c r="F114" s="85"/>
      <c r="G114" s="84">
        <f t="shared" ref="G114" si="669">SUM(G115:G120)</f>
        <v>172114120.10999998</v>
      </c>
      <c r="H114" s="80">
        <f t="shared" si="583"/>
        <v>1.0459416498474574</v>
      </c>
      <c r="I114" s="80">
        <f t="shared" si="359"/>
        <v>1.0652030555240191</v>
      </c>
      <c r="J114" s="78">
        <f t="shared" ref="J114" si="670">SUM(J115:J120)</f>
        <v>168233164.16</v>
      </c>
      <c r="K114" s="88">
        <f>SUM(K115:K120)</f>
        <v>175291820.86000004</v>
      </c>
      <c r="L114" s="78">
        <f t="shared" ref="L114" si="671">SUM(L115:L120)</f>
        <v>164343938.02000001</v>
      </c>
      <c r="M114" s="80">
        <f t="shared" si="584"/>
        <v>1.0419575815223141</v>
      </c>
      <c r="N114" s="80">
        <f t="shared" si="363"/>
        <v>1.0666156779002565</v>
      </c>
      <c r="O114" s="78">
        <f>SUM(O115:O120)</f>
        <v>135170144.66</v>
      </c>
      <c r="P114" s="78">
        <f>SUM(P115:P120)</f>
        <v>142931124.35000002</v>
      </c>
      <c r="Q114" s="78">
        <f>SUM(Q115:Q120)</f>
        <v>132755133.39999998</v>
      </c>
      <c r="R114" s="80">
        <f t="shared" si="585"/>
        <v>1.0574163748179866</v>
      </c>
      <c r="S114" s="80">
        <f t="shared" si="365"/>
        <v>1.0766523349371291</v>
      </c>
      <c r="T114" s="78">
        <f>SUM(T115:T120)</f>
        <v>3406370</v>
      </c>
      <c r="U114" s="78">
        <f>SUM(U115:U120)</f>
        <v>3471861.49</v>
      </c>
      <c r="V114" s="78">
        <f>SUM(V115:V120)</f>
        <v>2880081.86</v>
      </c>
      <c r="W114" s="80">
        <f t="shared" si="586"/>
        <v>1.0192261821234923</v>
      </c>
      <c r="X114" s="80">
        <f t="shared" si="367"/>
        <v>1.2054731979041735</v>
      </c>
      <c r="Y114" s="78">
        <f>SUM(Y115:Y120)</f>
        <v>14999.5</v>
      </c>
      <c r="Z114" s="78">
        <f>SUM(Z115:Z120)</f>
        <v>20178.400000000001</v>
      </c>
      <c r="AA114" s="78">
        <f>SUM(AA115:AA120)</f>
        <v>8803.25</v>
      </c>
      <c r="AB114" s="80">
        <f t="shared" si="587"/>
        <v>1.3452715090503018</v>
      </c>
      <c r="AC114" s="80" t="str">
        <f t="shared" si="369"/>
        <v>св.200</v>
      </c>
      <c r="AD114" s="78">
        <f>SUM(AD115:AD120)</f>
        <v>9628300</v>
      </c>
      <c r="AE114" s="78">
        <f>SUM(AE115:AE120)</f>
        <v>9240542.0800000001</v>
      </c>
      <c r="AF114" s="78">
        <f>SUM(AF115:AF120)</f>
        <v>9338392.040000001</v>
      </c>
      <c r="AG114" s="80">
        <f t="shared" si="588"/>
        <v>0.9597272706500628</v>
      </c>
      <c r="AH114" s="80">
        <f t="shared" si="371"/>
        <v>0.98952175496799977</v>
      </c>
      <c r="AI114" s="78">
        <f>SUM(AI115:AI120)</f>
        <v>20011700</v>
      </c>
      <c r="AJ114" s="78">
        <f>SUM(AJ115:AJ120)</f>
        <v>19626644.539999999</v>
      </c>
      <c r="AK114" s="78">
        <f>SUM(AK115:AK120)</f>
        <v>19359777.469999999</v>
      </c>
      <c r="AL114" s="80">
        <f t="shared" si="589"/>
        <v>0.98075848328727688</v>
      </c>
      <c r="AM114" s="80">
        <f t="shared" si="373"/>
        <v>1.0137846145397869</v>
      </c>
      <c r="AN114" s="78">
        <f>SUM(AN115:AN120)</f>
        <v>1650</v>
      </c>
      <c r="AO114" s="78">
        <f>SUM(AO115:AO120)</f>
        <v>1470</v>
      </c>
      <c r="AP114" s="78">
        <f>SUM(AP115:AP120)</f>
        <v>1750</v>
      </c>
      <c r="AQ114" s="80">
        <f t="shared" si="545"/>
        <v>0.89090909090909087</v>
      </c>
      <c r="AR114" s="80">
        <f t="shared" si="374"/>
        <v>0.84</v>
      </c>
      <c r="AS114" s="78">
        <f>SUM(AS115:AS120)</f>
        <v>7050501.6799999997</v>
      </c>
      <c r="AT114" s="78">
        <f t="shared" ref="AT114:AU114" si="672">SUM(AT115:AT120)</f>
        <v>8044665.7800000003</v>
      </c>
      <c r="AU114" s="78">
        <f t="shared" si="672"/>
        <v>7770182.0899999989</v>
      </c>
      <c r="AV114" s="80">
        <f t="shared" si="590"/>
        <v>1.1410061503595019</v>
      </c>
      <c r="AW114" s="80">
        <f t="shared" si="377"/>
        <v>1.035325258381429</v>
      </c>
      <c r="AX114" s="78">
        <f>SUM(AX115:AX120)</f>
        <v>775000</v>
      </c>
      <c r="AY114" s="78">
        <f>SUM(AY115:AY120)</f>
        <v>896312.61</v>
      </c>
      <c r="AZ114" s="78">
        <f>SUM(AZ115:AZ120)</f>
        <v>823891.65</v>
      </c>
      <c r="BA114" s="80">
        <f t="shared" si="591"/>
        <v>1.1565323999999999</v>
      </c>
      <c r="BB114" s="80">
        <f t="shared" si="379"/>
        <v>1.0879010729141385</v>
      </c>
      <c r="BC114" s="78">
        <f>SUM(BC115:BC120)</f>
        <v>0</v>
      </c>
      <c r="BD114" s="78">
        <f>SUM(BD115:BD120)</f>
        <v>0</v>
      </c>
      <c r="BE114" s="78">
        <f>SUM(BE115:BE120)</f>
        <v>0</v>
      </c>
      <c r="BF114" s="80" t="str">
        <f t="shared" si="380"/>
        <v xml:space="preserve"> </v>
      </c>
      <c r="BG114" s="80" t="str">
        <f t="shared" si="381"/>
        <v xml:space="preserve"> </v>
      </c>
      <c r="BH114" s="78">
        <f>SUM(BH115:BH120)</f>
        <v>590000</v>
      </c>
      <c r="BI114" s="78">
        <f>SUM(BI115:BI120)</f>
        <v>1329993.6499999999</v>
      </c>
      <c r="BJ114" s="78">
        <f>SUM(BJ115:BJ120)</f>
        <v>543515.51</v>
      </c>
      <c r="BK114" s="80" t="str">
        <f t="shared" si="592"/>
        <v>СВ.200</v>
      </c>
      <c r="BL114" s="80" t="str">
        <f t="shared" si="383"/>
        <v>св.200</v>
      </c>
      <c r="BM114" s="78">
        <f>SUM(BM115:BM120)</f>
        <v>0</v>
      </c>
      <c r="BN114" s="78">
        <f>SUM(BN115:BN120)</f>
        <v>0</v>
      </c>
      <c r="BO114" s="78">
        <f>SUM(BO115:BO120)</f>
        <v>0</v>
      </c>
      <c r="BP114" s="80" t="str">
        <f t="shared" ref="BP114:BP142" si="673">IF(BN114&lt;=0," ",IF(BM114&lt;=0," ",IF(BN114/BM114*100&gt;200,"СВ.200",BN114/BM114)))</f>
        <v xml:space="preserve"> </v>
      </c>
      <c r="BQ114" s="80" t="str">
        <f t="shared" si="385"/>
        <v xml:space="preserve"> </v>
      </c>
      <c r="BR114" s="78">
        <f>SUM(BR115:BR120)</f>
        <v>2391298</v>
      </c>
      <c r="BS114" s="78">
        <f>SUM(BS115:BS120)</f>
        <v>2871387.9799999995</v>
      </c>
      <c r="BT114" s="78">
        <f>SUM(BT115:BT120)</f>
        <v>2625449.48</v>
      </c>
      <c r="BU114" s="80">
        <f t="shared" si="593"/>
        <v>1.2007654336682418</v>
      </c>
      <c r="BV114" s="80">
        <f t="shared" si="387"/>
        <v>1.0936748171593078</v>
      </c>
      <c r="BW114" s="78">
        <f>SUM(BW115:BW120)</f>
        <v>2074645.67</v>
      </c>
      <c r="BX114" s="78">
        <f>SUM(BX115:BX120)</f>
        <v>1827765.73</v>
      </c>
      <c r="BY114" s="78">
        <f>SUM(BY115:BY120)</f>
        <v>2052848.5499999998</v>
      </c>
      <c r="BZ114" s="80">
        <f t="shared" si="565"/>
        <v>0.88100139528886401</v>
      </c>
      <c r="CA114" s="80">
        <f t="shared" si="389"/>
        <v>0.89035585698711195</v>
      </c>
      <c r="CB114" s="78">
        <f>SUM(CB115:CB120)</f>
        <v>0</v>
      </c>
      <c r="CC114" s="78">
        <f>SUM(CC115:CC120)</f>
        <v>325248</v>
      </c>
      <c r="CD114" s="78">
        <f>SUM(CD115:CD120)</f>
        <v>0</v>
      </c>
      <c r="CE114" s="80" t="str">
        <f t="shared" si="640"/>
        <v xml:space="preserve"> </v>
      </c>
      <c r="CF114" s="80" t="str">
        <f t="shared" si="390"/>
        <v xml:space="preserve"> </v>
      </c>
      <c r="CG114" s="84">
        <f>SUM(CG115:CG120)</f>
        <v>800000</v>
      </c>
      <c r="CH114" s="84">
        <f t="shared" ref="CH114:CI114" si="674">SUM(CH115:CH120)</f>
        <v>590479.56999999995</v>
      </c>
      <c r="CI114" s="84">
        <f t="shared" si="674"/>
        <v>1358400.88</v>
      </c>
      <c r="CJ114" s="80">
        <f t="shared" si="657"/>
        <v>0.73809946249999991</v>
      </c>
      <c r="CK114" s="80">
        <f t="shared" si="416"/>
        <v>0.43468726993168616</v>
      </c>
      <c r="CL114" s="78">
        <f>SUM(CL115:CL120)</f>
        <v>800000</v>
      </c>
      <c r="CM114" s="78">
        <f>SUM(CM115:CM120)</f>
        <v>590479.56999999995</v>
      </c>
      <c r="CN114" s="78">
        <f>SUM(CN115:CN120)</f>
        <v>1358400.88</v>
      </c>
      <c r="CO114" s="80">
        <f t="shared" si="393"/>
        <v>0.73809946249999991</v>
      </c>
      <c r="CP114" s="80">
        <f t="shared" si="417"/>
        <v>0.43468726993168616</v>
      </c>
      <c r="CQ114" s="78">
        <f>SUM(CQ115:CQ120)</f>
        <v>0</v>
      </c>
      <c r="CR114" s="78">
        <f>SUM(CR115:CR120)</f>
        <v>0</v>
      </c>
      <c r="CS114" s="78">
        <f>SUM(CS115:CS120)</f>
        <v>0</v>
      </c>
      <c r="CT114" s="80" t="str">
        <f t="shared" si="394"/>
        <v xml:space="preserve"> </v>
      </c>
      <c r="CU114" s="80" t="str">
        <f>IF(CR114=0," ",IF(CR114/CS114*100&gt;200,"св.200",CR114/CS114))</f>
        <v xml:space="preserve"> </v>
      </c>
      <c r="CV114" s="78">
        <f>SUM(CV115:CV120)</f>
        <v>130000</v>
      </c>
      <c r="CW114" s="78">
        <f>SUM(CW115:CW120)</f>
        <v>81193.990000000005</v>
      </c>
      <c r="CX114" s="78">
        <f>SUM(CX115:CX120)</f>
        <v>141945.70000000001</v>
      </c>
      <c r="CY114" s="82">
        <f t="shared" si="418"/>
        <v>0.62456915384615386</v>
      </c>
      <c r="CZ114" s="82">
        <f t="shared" si="419"/>
        <v>0.57200739437686376</v>
      </c>
      <c r="DA114" s="78">
        <f>SUM(DA115:DA120)</f>
        <v>0</v>
      </c>
      <c r="DB114" s="78">
        <f>SUM(DB115:DB120)</f>
        <v>0</v>
      </c>
      <c r="DC114" s="78">
        <f>SUM(DC115:DC120)</f>
        <v>0</v>
      </c>
      <c r="DD114" s="80" t="str">
        <f t="shared" si="594"/>
        <v xml:space="preserve"> </v>
      </c>
      <c r="DE114" s="80" t="str">
        <f t="shared" si="397"/>
        <v xml:space="preserve"> </v>
      </c>
      <c r="DF114" s="78">
        <f>SUM(DF115:DF120)</f>
        <v>212000</v>
      </c>
      <c r="DG114" s="78">
        <f>SUM(DG115:DG120)</f>
        <v>29459.41</v>
      </c>
      <c r="DH114" s="78">
        <f>SUM(DH115:DH120)</f>
        <v>224130.31999999998</v>
      </c>
      <c r="DI114" s="80">
        <f t="shared" si="595"/>
        <v>0.13895948113207546</v>
      </c>
      <c r="DJ114" s="80">
        <f>IF(DG114&lt;=0," ",IF(DG114/DH114*100&gt;200,"св.200",DG114/DH114))</f>
        <v>0.13143875402489053</v>
      </c>
      <c r="DK114" s="78">
        <f>SUM(DK115:DK120)</f>
        <v>13758.15</v>
      </c>
      <c r="DL114" s="78">
        <f>SUM(DL115:DL120)</f>
        <v>0</v>
      </c>
      <c r="DM114" s="80" t="str">
        <f t="shared" si="400"/>
        <v xml:space="preserve"> </v>
      </c>
      <c r="DN114" s="78">
        <f>SUM(DN115:DN120)</f>
        <v>0</v>
      </c>
      <c r="DO114" s="78">
        <f>SUM(DO115:DO120)</f>
        <v>0</v>
      </c>
      <c r="DP114" s="78">
        <f>SUM(DP115:DP120)</f>
        <v>0</v>
      </c>
      <c r="DQ114" s="80" t="str">
        <f t="shared" si="596"/>
        <v xml:space="preserve"> </v>
      </c>
      <c r="DR114" s="80" t="str">
        <f t="shared" si="402"/>
        <v xml:space="preserve"> </v>
      </c>
      <c r="DS114" s="78">
        <f>SUM(DS115:DS120)</f>
        <v>77133.72</v>
      </c>
      <c r="DT114" s="78">
        <f>SUM(DT115:DT120)</f>
        <v>77133.72</v>
      </c>
      <c r="DU114" s="78">
        <f>SUM(DU115:DU120)</f>
        <v>0</v>
      </c>
      <c r="DV114" s="80">
        <f t="shared" si="534"/>
        <v>1</v>
      </c>
      <c r="DW114" s="80" t="str">
        <f t="shared" si="667"/>
        <v xml:space="preserve"> </v>
      </c>
    </row>
    <row r="115" spans="1:127" s="14" customFormat="1" ht="16.5" customHeight="1" outlineLevel="1" x14ac:dyDescent="0.25">
      <c r="A115" s="13">
        <v>93</v>
      </c>
      <c r="B115" s="6" t="s">
        <v>14</v>
      </c>
      <c r="C115" s="19">
        <f t="shared" ref="C115:C120" si="675">J115+AS115</f>
        <v>165758471.34</v>
      </c>
      <c r="D115" s="48">
        <v>165758471.34</v>
      </c>
      <c r="E115" s="19">
        <f t="shared" ref="E115:E120" si="676">K115+AT115</f>
        <v>171813859.44000003</v>
      </c>
      <c r="F115" s="48">
        <v>171813859.44</v>
      </c>
      <c r="G115" s="19">
        <f t="shared" ref="G115:G120" si="677">L115+AU115</f>
        <v>162796224.05000001</v>
      </c>
      <c r="H115" s="20">
        <f t="shared" si="583"/>
        <v>1.0365313944502985</v>
      </c>
      <c r="I115" s="20">
        <f t="shared" si="359"/>
        <v>1.055392165528547</v>
      </c>
      <c r="J115" s="12">
        <f t="shared" ref="J115:L120" si="678">Y115++AI115+O115+AD115+AN115+T115</f>
        <v>160197969.66</v>
      </c>
      <c r="K115" s="17">
        <f t="shared" si="678"/>
        <v>165823983.54000002</v>
      </c>
      <c r="L115" s="12">
        <f t="shared" si="678"/>
        <v>156688226.33000001</v>
      </c>
      <c r="M115" s="20">
        <f t="shared" si="584"/>
        <v>1.0351191334817822</v>
      </c>
      <c r="N115" s="20">
        <f t="shared" si="363"/>
        <v>1.058305320214419</v>
      </c>
      <c r="O115" s="24">
        <v>132649599.66</v>
      </c>
      <c r="P115" s="24">
        <v>139549249.21000001</v>
      </c>
      <c r="Q115" s="24">
        <v>130306422.55</v>
      </c>
      <c r="R115" s="20">
        <f t="shared" si="585"/>
        <v>1.0520141000627579</v>
      </c>
      <c r="S115" s="20">
        <f t="shared" si="365"/>
        <v>1.0709314742828846</v>
      </c>
      <c r="T115" s="24">
        <v>3406370</v>
      </c>
      <c r="U115" s="24">
        <v>3471861.49</v>
      </c>
      <c r="V115" s="24">
        <v>2880081.86</v>
      </c>
      <c r="W115" s="20">
        <f t="shared" si="586"/>
        <v>1.0192261821234923</v>
      </c>
      <c r="X115" s="20">
        <f t="shared" si="367"/>
        <v>1.2054731979041735</v>
      </c>
      <c r="Y115" s="24"/>
      <c r="Z115" s="24"/>
      <c r="AA115" s="24"/>
      <c r="AB115" s="20" t="str">
        <f t="shared" si="587"/>
        <v xml:space="preserve"> </v>
      </c>
      <c r="AC115" s="20" t="str">
        <f t="shared" si="369"/>
        <v xml:space="preserve"> </v>
      </c>
      <c r="AD115" s="24">
        <v>8310000</v>
      </c>
      <c r="AE115" s="24">
        <v>8009422.25</v>
      </c>
      <c r="AF115" s="24">
        <v>8378576.4400000004</v>
      </c>
      <c r="AG115" s="20">
        <f t="shared" si="588"/>
        <v>0.96382939229843567</v>
      </c>
      <c r="AH115" s="20">
        <f t="shared" si="371"/>
        <v>0.95594070273828036</v>
      </c>
      <c r="AI115" s="24">
        <v>15832000</v>
      </c>
      <c r="AJ115" s="24">
        <v>14793450.59</v>
      </c>
      <c r="AK115" s="24">
        <v>15123145.48</v>
      </c>
      <c r="AL115" s="20">
        <f t="shared" si="589"/>
        <v>0.93440188163213744</v>
      </c>
      <c r="AM115" s="20">
        <f t="shared" si="373"/>
        <v>0.97819931769908486</v>
      </c>
      <c r="AN115" s="24"/>
      <c r="AO115" s="24"/>
      <c r="AP115" s="24"/>
      <c r="AQ115" s="20" t="str">
        <f t="shared" si="545"/>
        <v xml:space="preserve"> </v>
      </c>
      <c r="AR115" s="20" t="str">
        <f t="shared" si="374"/>
        <v xml:space="preserve"> </v>
      </c>
      <c r="AS115" s="7">
        <f>AX115+BC115+BH115+BM115+BR115+BW115+CB115+CG115+DA115+DF115+DN115+CV115+DS115+424.29</f>
        <v>5560501.6799999997</v>
      </c>
      <c r="AT115" s="7">
        <f>AY115+BD115+BI115+BN115+BS115+BX115+CC115+CH115+DB115+DG115+DO115+CW115+DK115+DT115+424.29</f>
        <v>5989875.9000000004</v>
      </c>
      <c r="AU115" s="7">
        <f t="shared" ref="AU115" si="679">AZ115+BE115+BJ115+BO115+BT115+BY115+CD115+CI115+DC115+DH115+DP115+CX115+DL115</f>
        <v>6107997.7199999997</v>
      </c>
      <c r="AV115" s="20">
        <f t="shared" si="590"/>
        <v>1.0772186116846927</v>
      </c>
      <c r="AW115" s="20">
        <f t="shared" si="377"/>
        <v>0.9806611224471774</v>
      </c>
      <c r="AX115" s="24">
        <v>775000</v>
      </c>
      <c r="AY115" s="24">
        <v>896312.61</v>
      </c>
      <c r="AZ115" s="24">
        <v>823891.65</v>
      </c>
      <c r="BA115" s="20">
        <f t="shared" si="591"/>
        <v>1.1565323999999999</v>
      </c>
      <c r="BB115" s="20">
        <f t="shared" si="379"/>
        <v>1.0879010729141385</v>
      </c>
      <c r="BC115" s="24"/>
      <c r="BD115" s="24"/>
      <c r="BE115" s="24"/>
      <c r="BF115" s="20" t="str">
        <f t="shared" si="380"/>
        <v xml:space="preserve"> </v>
      </c>
      <c r="BG115" s="20" t="str">
        <f t="shared" si="381"/>
        <v xml:space="preserve"> </v>
      </c>
      <c r="BH115" s="24"/>
      <c r="BI115" s="24">
        <v>132295.67999999999</v>
      </c>
      <c r="BJ115" s="24"/>
      <c r="BK115" s="20" t="str">
        <f t="shared" si="592"/>
        <v xml:space="preserve"> </v>
      </c>
      <c r="BL115" s="20" t="str">
        <f t="shared" si="383"/>
        <v xml:space="preserve"> </v>
      </c>
      <c r="BM115" s="24"/>
      <c r="BN115" s="24"/>
      <c r="BO115" s="24"/>
      <c r="BP115" s="20" t="str">
        <f t="shared" si="673"/>
        <v xml:space="preserve"> </v>
      </c>
      <c r="BQ115" s="20" t="str">
        <f t="shared" si="385"/>
        <v xml:space="preserve"> </v>
      </c>
      <c r="BR115" s="24">
        <v>2151298</v>
      </c>
      <c r="BS115" s="24">
        <v>2682691.7599999998</v>
      </c>
      <c r="BT115" s="24">
        <v>2312277.3199999998</v>
      </c>
      <c r="BU115" s="20">
        <f t="shared" si="593"/>
        <v>1.247010762804595</v>
      </c>
      <c r="BV115" s="20">
        <f t="shared" si="387"/>
        <v>1.1601946430889181</v>
      </c>
      <c r="BW115" s="24">
        <v>1414645.67</v>
      </c>
      <c r="BX115" s="24">
        <v>1486126.72</v>
      </c>
      <c r="BY115" s="24">
        <v>1250015.18</v>
      </c>
      <c r="BZ115" s="20">
        <f t="shared" si="565"/>
        <v>1.0505292961452319</v>
      </c>
      <c r="CA115" s="20">
        <f t="shared" si="389"/>
        <v>1.1888869381570231</v>
      </c>
      <c r="CB115" s="24"/>
      <c r="CC115" s="24"/>
      <c r="CD115" s="24"/>
      <c r="CE115" s="20" t="str">
        <f t="shared" si="640"/>
        <v xml:space="preserve"> </v>
      </c>
      <c r="CF115" s="20" t="str">
        <f t="shared" si="390"/>
        <v xml:space="preserve"> </v>
      </c>
      <c r="CG115" s="19">
        <f t="shared" ref="CG115:CI115" si="680">CL115+CQ115</f>
        <v>800000</v>
      </c>
      <c r="CH115" s="19">
        <f t="shared" si="680"/>
        <v>590479.56999999995</v>
      </c>
      <c r="CI115" s="19">
        <f t="shared" si="680"/>
        <v>1358400.88</v>
      </c>
      <c r="CJ115" s="20">
        <f t="shared" si="657"/>
        <v>0.73809946249999991</v>
      </c>
      <c r="CK115" s="20">
        <f t="shared" si="416"/>
        <v>0.43468726993168616</v>
      </c>
      <c r="CL115" s="24">
        <v>800000</v>
      </c>
      <c r="CM115" s="24">
        <v>590479.56999999995</v>
      </c>
      <c r="CN115" s="24">
        <v>1358400.88</v>
      </c>
      <c r="CO115" s="20">
        <f t="shared" si="393"/>
        <v>0.73809946249999991</v>
      </c>
      <c r="CP115" s="20">
        <f t="shared" si="417"/>
        <v>0.43468726993168616</v>
      </c>
      <c r="CQ115" s="24"/>
      <c r="CR115" s="24"/>
      <c r="CS115" s="24"/>
      <c r="CT115" s="20" t="str">
        <f t="shared" si="394"/>
        <v xml:space="preserve"> </v>
      </c>
      <c r="CU115" s="20" t="str">
        <f t="shared" si="395"/>
        <v xml:space="preserve"> </v>
      </c>
      <c r="CV115" s="24">
        <v>130000</v>
      </c>
      <c r="CW115" s="24">
        <v>81193.990000000005</v>
      </c>
      <c r="CX115" s="24">
        <v>141945.70000000001</v>
      </c>
      <c r="CY115" s="20">
        <f t="shared" si="418"/>
        <v>0.62456915384615386</v>
      </c>
      <c r="CZ115" s="20">
        <f t="shared" si="419"/>
        <v>0.57200739437686376</v>
      </c>
      <c r="DA115" s="24"/>
      <c r="DB115" s="24"/>
      <c r="DC115" s="24"/>
      <c r="DD115" s="20" t="str">
        <f t="shared" si="594"/>
        <v xml:space="preserve"> </v>
      </c>
      <c r="DE115" s="20" t="str">
        <f t="shared" si="397"/>
        <v xml:space="preserve"> </v>
      </c>
      <c r="DF115" s="24">
        <v>212000</v>
      </c>
      <c r="DG115" s="24">
        <v>29459.41</v>
      </c>
      <c r="DH115" s="24">
        <v>221466.99</v>
      </c>
      <c r="DI115" s="20">
        <f>IF(DG115&lt;=0," ",IF(DH115&lt;=0," ",IF(DG115/DH115*100&gt;200,"СВ.200",DG115/DH115)))</f>
        <v>0.13301941747616655</v>
      </c>
      <c r="DJ115" s="20">
        <f>IF(DG115&lt;=0," ",IF(DG115/DH115*100&gt;200,"св.200",DG115/DH115))</f>
        <v>0.13301941747616655</v>
      </c>
      <c r="DK115" s="67">
        <v>13758.15</v>
      </c>
      <c r="DL115" s="24"/>
      <c r="DM115" s="20" t="str">
        <f t="shared" si="400"/>
        <v xml:space="preserve"> </v>
      </c>
      <c r="DN115" s="24"/>
      <c r="DO115" s="24"/>
      <c r="DP115" s="24"/>
      <c r="DQ115" s="20" t="str">
        <f t="shared" si="596"/>
        <v xml:space="preserve"> </v>
      </c>
      <c r="DR115" s="20" t="str">
        <f t="shared" si="402"/>
        <v xml:space="preserve"> </v>
      </c>
      <c r="DS115" s="44">
        <v>77133.72</v>
      </c>
      <c r="DT115" s="44">
        <v>77133.72</v>
      </c>
      <c r="DU115" s="24"/>
      <c r="DV115" s="20">
        <f t="shared" si="534"/>
        <v>1</v>
      </c>
      <c r="DW115" s="20" t="str">
        <f t="shared" si="667"/>
        <v xml:space="preserve"> </v>
      </c>
    </row>
    <row r="116" spans="1:127" s="14" customFormat="1" ht="16.5" customHeight="1" outlineLevel="1" x14ac:dyDescent="0.25">
      <c r="A116" s="13">
        <f>A115+1</f>
        <v>94</v>
      </c>
      <c r="B116" s="6" t="s">
        <v>55</v>
      </c>
      <c r="C116" s="19">
        <f t="shared" si="675"/>
        <v>1572150</v>
      </c>
      <c r="D116" s="48">
        <v>1572150</v>
      </c>
      <c r="E116" s="19">
        <f t="shared" si="676"/>
        <v>2149329.5</v>
      </c>
      <c r="F116" s="48">
        <v>2149329.5</v>
      </c>
      <c r="G116" s="19">
        <f t="shared" si="677"/>
        <v>1566779.9699999997</v>
      </c>
      <c r="H116" s="20">
        <f t="shared" si="583"/>
        <v>1.3671275005565626</v>
      </c>
      <c r="I116" s="20">
        <f t="shared" si="359"/>
        <v>1.3718132355240669</v>
      </c>
      <c r="J116" s="12">
        <f t="shared" si="678"/>
        <v>1092150</v>
      </c>
      <c r="K116" s="17">
        <f t="shared" si="678"/>
        <v>1436915.31</v>
      </c>
      <c r="L116" s="12">
        <f t="shared" si="678"/>
        <v>1123859.7999999998</v>
      </c>
      <c r="M116" s="20">
        <f t="shared" si="584"/>
        <v>1.3156757862930917</v>
      </c>
      <c r="N116" s="20">
        <f t="shared" si="363"/>
        <v>1.2785538818987923</v>
      </c>
      <c r="O116" s="24">
        <v>495850</v>
      </c>
      <c r="P116" s="24">
        <v>614052.49</v>
      </c>
      <c r="Q116" s="24">
        <v>531888.85</v>
      </c>
      <c r="R116" s="20">
        <f t="shared" si="585"/>
        <v>1.2383835635776947</v>
      </c>
      <c r="S116" s="20">
        <f t="shared" si="365"/>
        <v>1.1544752066150663</v>
      </c>
      <c r="T116" s="24"/>
      <c r="U116" s="24"/>
      <c r="V116" s="24"/>
      <c r="W116" s="20" t="str">
        <f t="shared" si="586"/>
        <v xml:space="preserve"> </v>
      </c>
      <c r="X116" s="20" t="str">
        <f t="shared" ref="X116:X120" si="681">IF(U116=0," ",IF(U116/V116*100&gt;200,"св.200",U116/V116))</f>
        <v xml:space="preserve"> </v>
      </c>
      <c r="Y116" s="24"/>
      <c r="Z116" s="24"/>
      <c r="AA116" s="24"/>
      <c r="AB116" s="20" t="str">
        <f t="shared" si="587"/>
        <v xml:space="preserve"> </v>
      </c>
      <c r="AC116" s="20" t="str">
        <f t="shared" si="369"/>
        <v xml:space="preserve"> </v>
      </c>
      <c r="AD116" s="24">
        <v>53000</v>
      </c>
      <c r="AE116" s="24">
        <v>57126.52</v>
      </c>
      <c r="AF116" s="24">
        <v>21009.17</v>
      </c>
      <c r="AG116" s="20">
        <f t="shared" si="588"/>
        <v>1.0778588679245282</v>
      </c>
      <c r="AH116" s="20" t="str">
        <f t="shared" si="371"/>
        <v>св.200</v>
      </c>
      <c r="AI116" s="24">
        <v>543000</v>
      </c>
      <c r="AJ116" s="24">
        <v>765736.3</v>
      </c>
      <c r="AK116" s="24">
        <v>570711.78</v>
      </c>
      <c r="AL116" s="20">
        <f t="shared" si="589"/>
        <v>1.41019576427256</v>
      </c>
      <c r="AM116" s="20">
        <f t="shared" si="373"/>
        <v>1.3417215603995418</v>
      </c>
      <c r="AN116" s="24">
        <v>300</v>
      </c>
      <c r="AO116" s="24"/>
      <c r="AP116" s="24">
        <v>250</v>
      </c>
      <c r="AQ116" s="20" t="str">
        <f t="shared" si="545"/>
        <v xml:space="preserve"> </v>
      </c>
      <c r="AR116" s="20">
        <f t="shared" si="374"/>
        <v>0</v>
      </c>
      <c r="AS116" s="7">
        <f t="shared" ref="AS116:AS120" si="682">AX116+BC116+BH116+BM116+BR116+BW116+CB116+CG116+DA116+DF116+DN116+CV116+DS116</f>
        <v>480000</v>
      </c>
      <c r="AT116" s="7">
        <f>AY116+BD116+BI116+BN116+BS116+BX116+CC116+CH116+DB116+DG116+DO116+CW116+DK116+DT116+1508.68</f>
        <v>712414.19000000006</v>
      </c>
      <c r="AU116" s="7">
        <f t="shared" ref="AU116:AU120" si="683">AZ116+BE116+BJ116+BO116+BT116+BY116+CD116+CI116+DC116+DH116+DP116+CX116+DL116</f>
        <v>442920.17000000004</v>
      </c>
      <c r="AV116" s="20">
        <f t="shared" si="590"/>
        <v>1.4841962291666668</v>
      </c>
      <c r="AW116" s="20">
        <f t="shared" si="377"/>
        <v>1.608448289902896</v>
      </c>
      <c r="AX116" s="24"/>
      <c r="AY116" s="24"/>
      <c r="AZ116" s="24"/>
      <c r="BA116" s="20" t="str">
        <f t="shared" si="591"/>
        <v xml:space="preserve"> </v>
      </c>
      <c r="BB116" s="20" t="str">
        <f t="shared" si="379"/>
        <v xml:space="preserve"> </v>
      </c>
      <c r="BC116" s="24"/>
      <c r="BD116" s="24"/>
      <c r="BE116" s="24"/>
      <c r="BF116" s="20" t="str">
        <f t="shared" si="380"/>
        <v xml:space="preserve"> </v>
      </c>
      <c r="BG116" s="20" t="str">
        <f t="shared" si="381"/>
        <v xml:space="preserve"> </v>
      </c>
      <c r="BH116" s="24">
        <v>230000</v>
      </c>
      <c r="BI116" s="24">
        <v>339726.5</v>
      </c>
      <c r="BJ116" s="24">
        <v>192528.34</v>
      </c>
      <c r="BK116" s="20">
        <f t="shared" si="592"/>
        <v>1.4770717391304349</v>
      </c>
      <c r="BL116" s="20">
        <f t="shared" si="383"/>
        <v>1.7645532081147119</v>
      </c>
      <c r="BM116" s="24"/>
      <c r="BN116" s="24"/>
      <c r="BO116" s="24"/>
      <c r="BP116" s="20" t="str">
        <f t="shared" si="673"/>
        <v xml:space="preserve"> </v>
      </c>
      <c r="BQ116" s="20" t="str">
        <f t="shared" si="385"/>
        <v xml:space="preserve"> </v>
      </c>
      <c r="BR116" s="24">
        <v>50000</v>
      </c>
      <c r="BS116" s="24">
        <v>38540</v>
      </c>
      <c r="BT116" s="24">
        <v>70017.990000000005</v>
      </c>
      <c r="BU116" s="20">
        <f t="shared" si="593"/>
        <v>0.77080000000000004</v>
      </c>
      <c r="BV116" s="20">
        <f t="shared" si="387"/>
        <v>0.55042996806963462</v>
      </c>
      <c r="BW116" s="24">
        <v>200000</v>
      </c>
      <c r="BX116" s="24">
        <v>332639.01</v>
      </c>
      <c r="BY116" s="24">
        <v>180373.84</v>
      </c>
      <c r="BZ116" s="20">
        <f t="shared" si="565"/>
        <v>1.6631950500000001</v>
      </c>
      <c r="CA116" s="20">
        <f t="shared" si="389"/>
        <v>1.8441643754992409</v>
      </c>
      <c r="CB116" s="24"/>
      <c r="CC116" s="24"/>
      <c r="CD116" s="24"/>
      <c r="CE116" s="20" t="str">
        <f t="shared" si="640"/>
        <v xml:space="preserve"> </v>
      </c>
      <c r="CF116" s="20" t="str">
        <f t="shared" si="390"/>
        <v xml:space="preserve"> </v>
      </c>
      <c r="CG116" s="19">
        <f t="shared" ref="CG116:CG120" si="684">CL116+CQ116</f>
        <v>0</v>
      </c>
      <c r="CH116" s="19">
        <f t="shared" ref="CH116:CH120" si="685">CM116+CR116</f>
        <v>0</v>
      </c>
      <c r="CI116" s="19">
        <f t="shared" ref="CI116:CI120" si="686">CN116+CS116</f>
        <v>0</v>
      </c>
      <c r="CJ116" s="20" t="str">
        <f t="shared" si="657"/>
        <v xml:space="preserve"> </v>
      </c>
      <c r="CK116" s="20" t="str">
        <f t="shared" si="416"/>
        <v xml:space="preserve"> </v>
      </c>
      <c r="CL116" s="24"/>
      <c r="CM116" s="24"/>
      <c r="CN116" s="24"/>
      <c r="CO116" s="20" t="str">
        <f t="shared" si="393"/>
        <v xml:space="preserve"> </v>
      </c>
      <c r="CP116" s="20" t="str">
        <f t="shared" si="417"/>
        <v xml:space="preserve"> </v>
      </c>
      <c r="CQ116" s="24"/>
      <c r="CR116" s="24"/>
      <c r="CS116" s="24"/>
      <c r="CT116" s="20" t="str">
        <f t="shared" si="394"/>
        <v xml:space="preserve"> </v>
      </c>
      <c r="CU116" s="20" t="str">
        <f t="shared" si="395"/>
        <v xml:space="preserve"> </v>
      </c>
      <c r="CV116" s="24"/>
      <c r="CW116" s="24"/>
      <c r="CX116" s="24"/>
      <c r="CY116" s="20" t="str">
        <f t="shared" si="418"/>
        <v xml:space="preserve"> </v>
      </c>
      <c r="CZ116" s="20" t="str">
        <f t="shared" si="419"/>
        <v xml:space="preserve"> </v>
      </c>
      <c r="DA116" s="24"/>
      <c r="DB116" s="24"/>
      <c r="DC116" s="24"/>
      <c r="DD116" s="20" t="str">
        <f t="shared" si="594"/>
        <v xml:space="preserve"> </v>
      </c>
      <c r="DE116" s="20" t="str">
        <f t="shared" si="397"/>
        <v xml:space="preserve"> </v>
      </c>
      <c r="DF116" s="24"/>
      <c r="DG116" s="24"/>
      <c r="DH116" s="24"/>
      <c r="DI116" s="20" t="str">
        <f>IF(DG116&lt;=0," ",IF(DH116&lt;=0," ",IF(DG116/DH116*100&gt;200,"СВ.200",DG116/DH116)))</f>
        <v xml:space="preserve"> </v>
      </c>
      <c r="DJ116" s="20" t="str">
        <f t="shared" si="399"/>
        <v xml:space="preserve"> </v>
      </c>
      <c r="DK116" s="24"/>
      <c r="DL116" s="24"/>
      <c r="DM116" s="20" t="str">
        <f t="shared" si="400"/>
        <v xml:space="preserve"> </v>
      </c>
      <c r="DN116" s="24"/>
      <c r="DO116" s="24"/>
      <c r="DP116" s="24"/>
      <c r="DQ116" s="20" t="str">
        <f t="shared" si="596"/>
        <v xml:space="preserve"> </v>
      </c>
      <c r="DR116" s="20" t="str">
        <f t="shared" si="402"/>
        <v xml:space="preserve"> </v>
      </c>
      <c r="DS116" s="44"/>
      <c r="DT116" s="44"/>
      <c r="DU116" s="24"/>
      <c r="DV116" s="20" t="str">
        <f t="shared" si="534"/>
        <v xml:space="preserve"> </v>
      </c>
      <c r="DW116" s="20" t="str">
        <f t="shared" si="667"/>
        <v xml:space="preserve"> </v>
      </c>
    </row>
    <row r="117" spans="1:127" s="14" customFormat="1" ht="16.5" customHeight="1" outlineLevel="1" x14ac:dyDescent="0.25">
      <c r="A117" s="13">
        <f t="shared" ref="A117:A120" si="687">A116+1</f>
        <v>95</v>
      </c>
      <c r="B117" s="6" t="s">
        <v>21</v>
      </c>
      <c r="C117" s="19">
        <f t="shared" si="675"/>
        <v>1830243</v>
      </c>
      <c r="D117" s="48">
        <v>1830243</v>
      </c>
      <c r="E117" s="19">
        <f t="shared" si="676"/>
        <v>2192517.87</v>
      </c>
      <c r="F117" s="48">
        <v>2192517.87</v>
      </c>
      <c r="G117" s="19">
        <f t="shared" si="677"/>
        <v>1951994.0399999998</v>
      </c>
      <c r="H117" s="20">
        <f t="shared" si="583"/>
        <v>1.1979381262488096</v>
      </c>
      <c r="I117" s="20">
        <f t="shared" si="359"/>
        <v>1.1232195514285486</v>
      </c>
      <c r="J117" s="12">
        <f t="shared" si="678"/>
        <v>1745243</v>
      </c>
      <c r="K117" s="17">
        <f t="shared" si="678"/>
        <v>2102224.73</v>
      </c>
      <c r="L117" s="12">
        <f t="shared" si="678"/>
        <v>1826375.6099999999</v>
      </c>
      <c r="M117" s="20">
        <f t="shared" si="584"/>
        <v>1.2045455733098485</v>
      </c>
      <c r="N117" s="20">
        <f t="shared" si="363"/>
        <v>1.1510363577402352</v>
      </c>
      <c r="O117" s="24">
        <v>323700</v>
      </c>
      <c r="P117" s="24">
        <v>319822.98</v>
      </c>
      <c r="Q117" s="24">
        <v>312168.08</v>
      </c>
      <c r="R117" s="20">
        <f t="shared" si="585"/>
        <v>0.98802279888785904</v>
      </c>
      <c r="S117" s="20">
        <f t="shared" si="365"/>
        <v>1.0245217256037196</v>
      </c>
      <c r="T117" s="24"/>
      <c r="U117" s="24"/>
      <c r="V117" s="24"/>
      <c r="W117" s="20" t="str">
        <f t="shared" si="586"/>
        <v xml:space="preserve"> </v>
      </c>
      <c r="X117" s="20" t="str">
        <f t="shared" si="681"/>
        <v xml:space="preserve"> </v>
      </c>
      <c r="Y117" s="24">
        <v>10543</v>
      </c>
      <c r="Z117" s="24"/>
      <c r="AA117" s="24"/>
      <c r="AB117" s="20" t="str">
        <f t="shared" si="587"/>
        <v xml:space="preserve"> </v>
      </c>
      <c r="AC117" s="20" t="str">
        <f t="shared" si="369"/>
        <v xml:space="preserve"> </v>
      </c>
      <c r="AD117" s="24">
        <v>410000</v>
      </c>
      <c r="AE117" s="24">
        <v>432815.64</v>
      </c>
      <c r="AF117" s="24">
        <v>281566.84999999998</v>
      </c>
      <c r="AG117" s="20">
        <f t="shared" si="588"/>
        <v>1.0556479024390244</v>
      </c>
      <c r="AH117" s="20">
        <f t="shared" si="371"/>
        <v>1.5371683136704481</v>
      </c>
      <c r="AI117" s="24">
        <v>1000000</v>
      </c>
      <c r="AJ117" s="24">
        <v>1348886.11</v>
      </c>
      <c r="AK117" s="24">
        <v>1231340.68</v>
      </c>
      <c r="AL117" s="20">
        <f t="shared" si="589"/>
        <v>1.34888611</v>
      </c>
      <c r="AM117" s="20">
        <f t="shared" si="373"/>
        <v>1.0954613389366785</v>
      </c>
      <c r="AN117" s="24">
        <v>1000</v>
      </c>
      <c r="AO117" s="24">
        <v>700</v>
      </c>
      <c r="AP117" s="24">
        <v>1300</v>
      </c>
      <c r="AQ117" s="20">
        <f t="shared" si="545"/>
        <v>0.7</v>
      </c>
      <c r="AR117" s="20">
        <f t="shared" si="374"/>
        <v>0.53846153846153844</v>
      </c>
      <c r="AS117" s="7">
        <f t="shared" si="682"/>
        <v>85000</v>
      </c>
      <c r="AT117" s="7">
        <f t="shared" ref="AT117:AT120" si="688">AY117+BD117+BI117+BN117+BS117+BX117+CC117+CH117+DB117+DG117+DO117+CW117+DK117+DT117</f>
        <v>90293.14</v>
      </c>
      <c r="AU117" s="7">
        <f t="shared" si="683"/>
        <v>125618.43</v>
      </c>
      <c r="AV117" s="20">
        <f t="shared" si="590"/>
        <v>1.0622722352941176</v>
      </c>
      <c r="AW117" s="20">
        <f t="shared" si="377"/>
        <v>0.71878895477359495</v>
      </c>
      <c r="AX117" s="24"/>
      <c r="AY117" s="24"/>
      <c r="AZ117" s="24"/>
      <c r="BA117" s="20" t="str">
        <f t="shared" si="591"/>
        <v xml:space="preserve"> </v>
      </c>
      <c r="BB117" s="20" t="str">
        <f t="shared" si="379"/>
        <v xml:space="preserve"> </v>
      </c>
      <c r="BC117" s="24"/>
      <c r="BD117" s="24"/>
      <c r="BE117" s="24"/>
      <c r="BF117" s="20" t="str">
        <f t="shared" si="380"/>
        <v xml:space="preserve"> </v>
      </c>
      <c r="BG117" s="20" t="str">
        <f t="shared" si="381"/>
        <v xml:space="preserve"> </v>
      </c>
      <c r="BH117" s="24"/>
      <c r="BI117" s="24"/>
      <c r="BJ117" s="24"/>
      <c r="BK117" s="20" t="str">
        <f t="shared" si="592"/>
        <v xml:space="preserve"> </v>
      </c>
      <c r="BL117" s="20" t="str">
        <f>IF(BI117=0," ",IF(BI117/BJ117*100&gt;200,"св.200",BI117/BJ117))</f>
        <v xml:space="preserve"> </v>
      </c>
      <c r="BM117" s="24"/>
      <c r="BN117" s="24"/>
      <c r="BO117" s="24"/>
      <c r="BP117" s="20" t="str">
        <f t="shared" si="673"/>
        <v xml:space="preserve"> </v>
      </c>
      <c r="BQ117" s="20" t="str">
        <f t="shared" si="385"/>
        <v xml:space="preserve"> </v>
      </c>
      <c r="BR117" s="24">
        <v>70000</v>
      </c>
      <c r="BS117" s="24">
        <v>90293.14</v>
      </c>
      <c r="BT117" s="24">
        <v>120818.43</v>
      </c>
      <c r="BU117" s="20">
        <f t="shared" si="593"/>
        <v>1.2899019999999999</v>
      </c>
      <c r="BV117" s="20">
        <f t="shared" si="387"/>
        <v>0.74734574849217961</v>
      </c>
      <c r="BW117" s="24">
        <v>15000</v>
      </c>
      <c r="BX117" s="24"/>
      <c r="BY117" s="24">
        <v>4800</v>
      </c>
      <c r="BZ117" s="20" t="str">
        <f t="shared" si="565"/>
        <v xml:space="preserve"> </v>
      </c>
      <c r="CA117" s="20">
        <f t="shared" si="389"/>
        <v>0</v>
      </c>
      <c r="CB117" s="24"/>
      <c r="CC117" s="24"/>
      <c r="CD117" s="24"/>
      <c r="CE117" s="20" t="str">
        <f t="shared" si="640"/>
        <v xml:space="preserve"> </v>
      </c>
      <c r="CF117" s="20" t="str">
        <f t="shared" si="390"/>
        <v xml:space="preserve"> </v>
      </c>
      <c r="CG117" s="19">
        <f t="shared" si="684"/>
        <v>0</v>
      </c>
      <c r="CH117" s="19">
        <f t="shared" si="685"/>
        <v>0</v>
      </c>
      <c r="CI117" s="19">
        <f t="shared" si="686"/>
        <v>0</v>
      </c>
      <c r="CJ117" s="20" t="str">
        <f t="shared" si="392"/>
        <v xml:space="preserve"> </v>
      </c>
      <c r="CK117" s="20" t="str">
        <f t="shared" si="416"/>
        <v xml:space="preserve"> </v>
      </c>
      <c r="CL117" s="24"/>
      <c r="CM117" s="24"/>
      <c r="CN117" s="24"/>
      <c r="CO117" s="20" t="str">
        <f t="shared" si="393"/>
        <v xml:space="preserve"> </v>
      </c>
      <c r="CP117" s="20" t="str">
        <f t="shared" si="417"/>
        <v xml:space="preserve"> </v>
      </c>
      <c r="CQ117" s="24"/>
      <c r="CR117" s="24"/>
      <c r="CS117" s="24"/>
      <c r="CT117" s="20" t="str">
        <f t="shared" si="394"/>
        <v xml:space="preserve"> </v>
      </c>
      <c r="CU117" s="20" t="str">
        <f t="shared" si="395"/>
        <v xml:space="preserve"> </v>
      </c>
      <c r="CV117" s="24"/>
      <c r="CW117" s="24"/>
      <c r="CX117" s="24"/>
      <c r="CY117" s="20" t="str">
        <f t="shared" si="418"/>
        <v xml:space="preserve"> </v>
      </c>
      <c r="CZ117" s="20" t="str">
        <f t="shared" si="419"/>
        <v xml:space="preserve"> </v>
      </c>
      <c r="DA117" s="24"/>
      <c r="DB117" s="24"/>
      <c r="DC117" s="24"/>
      <c r="DD117" s="20" t="str">
        <f t="shared" si="594"/>
        <v xml:space="preserve"> </v>
      </c>
      <c r="DE117" s="20" t="str">
        <f t="shared" si="397"/>
        <v xml:space="preserve"> </v>
      </c>
      <c r="DF117" s="24"/>
      <c r="DG117" s="24"/>
      <c r="DH117" s="24"/>
      <c r="DI117" s="20" t="str">
        <f>IF(DG117&lt;=0," ",IF(DH117&lt;=0," ",IF(DG117/DH117*100&gt;200,"СВ.200",DG117/DH117)))</f>
        <v xml:space="preserve"> </v>
      </c>
      <c r="DJ117" s="20" t="str">
        <f t="shared" si="399"/>
        <v xml:space="preserve"> </v>
      </c>
      <c r="DK117" s="24"/>
      <c r="DL117" s="24"/>
      <c r="DM117" s="20" t="str">
        <f t="shared" si="400"/>
        <v xml:space="preserve"> </v>
      </c>
      <c r="DN117" s="24"/>
      <c r="DO117" s="24"/>
      <c r="DP117" s="24"/>
      <c r="DQ117" s="20" t="str">
        <f t="shared" si="596"/>
        <v xml:space="preserve"> </v>
      </c>
      <c r="DR117" s="20" t="str">
        <f t="shared" si="402"/>
        <v xml:space="preserve"> </v>
      </c>
      <c r="DS117" s="44"/>
      <c r="DT117" s="44"/>
      <c r="DU117" s="24"/>
      <c r="DV117" s="20" t="str">
        <f t="shared" si="534"/>
        <v xml:space="preserve"> </v>
      </c>
      <c r="DW117" s="20" t="str">
        <f t="shared" si="667"/>
        <v xml:space="preserve"> </v>
      </c>
    </row>
    <row r="118" spans="1:127" s="14" customFormat="1" ht="16.5" customHeight="1" outlineLevel="1" x14ac:dyDescent="0.25">
      <c r="A118" s="13">
        <f t="shared" si="687"/>
        <v>96</v>
      </c>
      <c r="B118" s="6" t="s">
        <v>25</v>
      </c>
      <c r="C118" s="19">
        <f t="shared" si="675"/>
        <v>1718865</v>
      </c>
      <c r="D118" s="48">
        <v>1718865</v>
      </c>
      <c r="E118" s="19">
        <f t="shared" si="676"/>
        <v>2536740.0099999998</v>
      </c>
      <c r="F118" s="48">
        <v>2536740.0099999998</v>
      </c>
      <c r="G118" s="19">
        <f t="shared" si="677"/>
        <v>1712493.76</v>
      </c>
      <c r="H118" s="20">
        <f t="shared" si="583"/>
        <v>1.4758227144074723</v>
      </c>
      <c r="I118" s="20">
        <f t="shared" si="359"/>
        <v>1.4813134326398945</v>
      </c>
      <c r="J118" s="12">
        <f t="shared" si="678"/>
        <v>1708865</v>
      </c>
      <c r="K118" s="17">
        <f t="shared" si="678"/>
        <v>2528411.71</v>
      </c>
      <c r="L118" s="12">
        <f t="shared" si="678"/>
        <v>1706114.17</v>
      </c>
      <c r="M118" s="20">
        <f t="shared" si="584"/>
        <v>1.4795854031769624</v>
      </c>
      <c r="N118" s="20">
        <f t="shared" si="363"/>
        <v>1.481970992597758</v>
      </c>
      <c r="O118" s="24">
        <v>538165</v>
      </c>
      <c r="P118" s="24">
        <v>1447022.35</v>
      </c>
      <c r="Q118" s="24">
        <v>588759.22</v>
      </c>
      <c r="R118" s="20" t="str">
        <f t="shared" si="585"/>
        <v>СВ.200</v>
      </c>
      <c r="S118" s="20" t="str">
        <f t="shared" si="365"/>
        <v>св.200</v>
      </c>
      <c r="T118" s="24"/>
      <c r="U118" s="24"/>
      <c r="V118" s="24"/>
      <c r="W118" s="20" t="str">
        <f t="shared" si="586"/>
        <v xml:space="preserve"> </v>
      </c>
      <c r="X118" s="20" t="str">
        <f t="shared" si="681"/>
        <v xml:space="preserve"> </v>
      </c>
      <c r="Y118" s="24"/>
      <c r="Z118" s="24"/>
      <c r="AA118" s="24"/>
      <c r="AB118" s="20" t="str">
        <f t="shared" si="587"/>
        <v xml:space="preserve"> </v>
      </c>
      <c r="AC118" s="20" t="str">
        <f t="shared" si="369"/>
        <v xml:space="preserve"> </v>
      </c>
      <c r="AD118" s="24">
        <v>240000</v>
      </c>
      <c r="AE118" s="24">
        <v>263902.3</v>
      </c>
      <c r="AF118" s="24">
        <v>137209.01999999999</v>
      </c>
      <c r="AG118" s="20">
        <f t="shared" si="588"/>
        <v>1.0995929166666667</v>
      </c>
      <c r="AH118" s="20">
        <f t="shared" si="371"/>
        <v>1.9233597033197964</v>
      </c>
      <c r="AI118" s="24">
        <v>930500</v>
      </c>
      <c r="AJ118" s="24">
        <v>816717.06</v>
      </c>
      <c r="AK118" s="24">
        <v>979945.93</v>
      </c>
      <c r="AL118" s="20">
        <f t="shared" si="589"/>
        <v>0.87771849543256319</v>
      </c>
      <c r="AM118" s="20">
        <f t="shared" si="373"/>
        <v>0.83343073836737092</v>
      </c>
      <c r="AN118" s="24">
        <v>200</v>
      </c>
      <c r="AO118" s="24">
        <v>770</v>
      </c>
      <c r="AP118" s="24">
        <v>200</v>
      </c>
      <c r="AQ118" s="20" t="str">
        <f t="shared" ref="AQ118:AQ142" si="689">IF(AO118&lt;=0," ",IF(AN118&lt;=0," ",IF(AO118/AN118*100&gt;200,"СВ.200",AO118/AN118)))</f>
        <v>СВ.200</v>
      </c>
      <c r="AR118" s="20" t="str">
        <f t="shared" si="374"/>
        <v>св.200</v>
      </c>
      <c r="AS118" s="7">
        <f t="shared" si="682"/>
        <v>10000</v>
      </c>
      <c r="AT118" s="7">
        <f t="shared" si="688"/>
        <v>8328.2999999999993</v>
      </c>
      <c r="AU118" s="7">
        <f t="shared" si="683"/>
        <v>6379.59</v>
      </c>
      <c r="AV118" s="20">
        <f t="shared" si="590"/>
        <v>0.83282999999999996</v>
      </c>
      <c r="AW118" s="20">
        <f t="shared" si="377"/>
        <v>1.3054600687504996</v>
      </c>
      <c r="AX118" s="24"/>
      <c r="AY118" s="24"/>
      <c r="AZ118" s="24"/>
      <c r="BA118" s="20" t="str">
        <f t="shared" si="591"/>
        <v xml:space="preserve"> </v>
      </c>
      <c r="BB118" s="20" t="str">
        <f t="shared" si="379"/>
        <v xml:space="preserve"> </v>
      </c>
      <c r="BC118" s="24"/>
      <c r="BD118" s="24"/>
      <c r="BE118" s="24"/>
      <c r="BF118" s="20" t="str">
        <f t="shared" si="380"/>
        <v xml:space="preserve"> </v>
      </c>
      <c r="BG118" s="20" t="str">
        <f t="shared" si="381"/>
        <v xml:space="preserve"> </v>
      </c>
      <c r="BH118" s="24"/>
      <c r="BI118" s="24"/>
      <c r="BJ118" s="24"/>
      <c r="BK118" s="20" t="str">
        <f t="shared" si="592"/>
        <v xml:space="preserve"> </v>
      </c>
      <c r="BL118" s="20" t="str">
        <f t="shared" si="383"/>
        <v xml:space="preserve"> </v>
      </c>
      <c r="BM118" s="24"/>
      <c r="BN118" s="24"/>
      <c r="BO118" s="24"/>
      <c r="BP118" s="20" t="str">
        <f t="shared" si="673"/>
        <v xml:space="preserve"> </v>
      </c>
      <c r="BQ118" s="20" t="str">
        <f t="shared" si="385"/>
        <v xml:space="preserve"> </v>
      </c>
      <c r="BR118" s="24">
        <v>10000</v>
      </c>
      <c r="BS118" s="24">
        <v>8328.2999999999993</v>
      </c>
      <c r="BT118" s="24">
        <v>4914.8999999999996</v>
      </c>
      <c r="BU118" s="20">
        <f t="shared" si="593"/>
        <v>0.83282999999999996</v>
      </c>
      <c r="BV118" s="20">
        <f t="shared" si="387"/>
        <v>1.6945003967527315</v>
      </c>
      <c r="BW118" s="24"/>
      <c r="BX118" s="24"/>
      <c r="BY118" s="24">
        <v>1464.69</v>
      </c>
      <c r="BZ118" s="20" t="str">
        <f t="shared" si="565"/>
        <v xml:space="preserve"> </v>
      </c>
      <c r="CA118" s="20">
        <f t="shared" si="389"/>
        <v>0</v>
      </c>
      <c r="CB118" s="24"/>
      <c r="CC118" s="24"/>
      <c r="CD118" s="24"/>
      <c r="CE118" s="20" t="str">
        <f t="shared" si="640"/>
        <v xml:space="preserve"> </v>
      </c>
      <c r="CF118" s="20" t="str">
        <f t="shared" si="390"/>
        <v xml:space="preserve"> </v>
      </c>
      <c r="CG118" s="19">
        <f t="shared" si="684"/>
        <v>0</v>
      </c>
      <c r="CH118" s="19">
        <f t="shared" si="685"/>
        <v>0</v>
      </c>
      <c r="CI118" s="19">
        <f t="shared" si="686"/>
        <v>0</v>
      </c>
      <c r="CJ118" s="20" t="str">
        <f t="shared" si="392"/>
        <v xml:space="preserve"> </v>
      </c>
      <c r="CK118" s="20" t="str">
        <f t="shared" si="416"/>
        <v xml:space="preserve"> </v>
      </c>
      <c r="CL118" s="24"/>
      <c r="CM118" s="24"/>
      <c r="CN118" s="24"/>
      <c r="CO118" s="20" t="str">
        <f t="shared" si="393"/>
        <v xml:space="preserve"> </v>
      </c>
      <c r="CP118" s="20" t="str">
        <f t="shared" si="417"/>
        <v xml:space="preserve"> </v>
      </c>
      <c r="CQ118" s="24"/>
      <c r="CR118" s="24"/>
      <c r="CS118" s="24"/>
      <c r="CT118" s="20" t="str">
        <f t="shared" si="394"/>
        <v xml:space="preserve"> </v>
      </c>
      <c r="CU118" s="20" t="str">
        <f t="shared" si="395"/>
        <v xml:space="preserve"> </v>
      </c>
      <c r="CV118" s="24"/>
      <c r="CW118" s="24"/>
      <c r="CX118" s="24"/>
      <c r="CY118" s="20" t="str">
        <f t="shared" si="418"/>
        <v xml:space="preserve"> </v>
      </c>
      <c r="CZ118" s="20" t="str">
        <f t="shared" si="419"/>
        <v xml:space="preserve"> </v>
      </c>
      <c r="DA118" s="24"/>
      <c r="DB118" s="24"/>
      <c r="DC118" s="24"/>
      <c r="DD118" s="20" t="str">
        <f t="shared" si="594"/>
        <v xml:space="preserve"> </v>
      </c>
      <c r="DE118" s="20" t="str">
        <f t="shared" si="397"/>
        <v xml:space="preserve"> </v>
      </c>
      <c r="DF118" s="24"/>
      <c r="DG118" s="24"/>
      <c r="DH118" s="24"/>
      <c r="DI118" s="20" t="str">
        <f t="shared" si="595"/>
        <v xml:space="preserve"> </v>
      </c>
      <c r="DJ118" s="20" t="str">
        <f t="shared" si="399"/>
        <v xml:space="preserve"> </v>
      </c>
      <c r="DK118" s="24"/>
      <c r="DL118" s="24"/>
      <c r="DM118" s="20" t="str">
        <f t="shared" si="400"/>
        <v xml:space="preserve"> </v>
      </c>
      <c r="DN118" s="24"/>
      <c r="DO118" s="24"/>
      <c r="DP118" s="24"/>
      <c r="DQ118" s="20" t="str">
        <f t="shared" si="596"/>
        <v xml:space="preserve"> </v>
      </c>
      <c r="DR118" s="20" t="str">
        <f t="shared" si="402"/>
        <v xml:space="preserve"> </v>
      </c>
      <c r="DS118" s="44"/>
      <c r="DT118" s="44"/>
      <c r="DU118" s="24"/>
      <c r="DV118" s="20" t="str">
        <f t="shared" si="534"/>
        <v xml:space="preserve"> </v>
      </c>
      <c r="DW118" s="20" t="str">
        <f t="shared" si="667"/>
        <v xml:space="preserve"> </v>
      </c>
    </row>
    <row r="119" spans="1:127" s="14" customFormat="1" ht="16.5" customHeight="1" outlineLevel="1" x14ac:dyDescent="0.25">
      <c r="A119" s="13">
        <f t="shared" si="687"/>
        <v>97</v>
      </c>
      <c r="B119" s="6" t="s">
        <v>63</v>
      </c>
      <c r="C119" s="19">
        <f t="shared" si="675"/>
        <v>2851942.5</v>
      </c>
      <c r="D119" s="48">
        <v>2851942.5</v>
      </c>
      <c r="E119" s="19">
        <f t="shared" si="676"/>
        <v>3090818.01</v>
      </c>
      <c r="F119" s="48">
        <v>3090818.01</v>
      </c>
      <c r="G119" s="19">
        <f t="shared" si="677"/>
        <v>2804320.4699999997</v>
      </c>
      <c r="H119" s="20">
        <f t="shared" si="583"/>
        <v>1.0837588801316997</v>
      </c>
      <c r="I119" s="20">
        <f t="shared" si="359"/>
        <v>1.1021629100756805</v>
      </c>
      <c r="J119" s="12">
        <f t="shared" si="678"/>
        <v>1986942.5</v>
      </c>
      <c r="K119" s="17">
        <f t="shared" si="678"/>
        <v>1863651.02</v>
      </c>
      <c r="L119" s="12">
        <f t="shared" si="678"/>
        <v>1768043.92</v>
      </c>
      <c r="M119" s="20">
        <f t="shared" si="584"/>
        <v>0.93794914548357589</v>
      </c>
      <c r="N119" s="20">
        <f t="shared" si="363"/>
        <v>1.0540750707143067</v>
      </c>
      <c r="O119" s="24">
        <v>1100570</v>
      </c>
      <c r="P119" s="24">
        <v>936486.49</v>
      </c>
      <c r="Q119" s="24">
        <v>954843.71</v>
      </c>
      <c r="R119" s="20">
        <f t="shared" si="585"/>
        <v>0.85091042823264307</v>
      </c>
      <c r="S119" s="20">
        <f t="shared" si="365"/>
        <v>0.98077463378797358</v>
      </c>
      <c r="T119" s="24"/>
      <c r="U119" s="24"/>
      <c r="V119" s="24"/>
      <c r="W119" s="20" t="str">
        <f t="shared" si="586"/>
        <v xml:space="preserve"> </v>
      </c>
      <c r="X119" s="20" t="str">
        <f t="shared" si="681"/>
        <v xml:space="preserve"> </v>
      </c>
      <c r="Y119" s="24">
        <v>22.5</v>
      </c>
      <c r="Z119" s="24"/>
      <c r="AA119" s="24"/>
      <c r="AB119" s="20" t="str">
        <f t="shared" si="587"/>
        <v xml:space="preserve"> </v>
      </c>
      <c r="AC119" s="20" t="str">
        <f t="shared" si="369"/>
        <v xml:space="preserve"> </v>
      </c>
      <c r="AD119" s="24">
        <v>185000</v>
      </c>
      <c r="AE119" s="24">
        <v>147541.09</v>
      </c>
      <c r="AF119" s="24">
        <v>185282.15</v>
      </c>
      <c r="AG119" s="20">
        <f t="shared" si="588"/>
        <v>0.79751940540540533</v>
      </c>
      <c r="AH119" s="20">
        <f t="shared" si="371"/>
        <v>0.79630493277415015</v>
      </c>
      <c r="AI119" s="24">
        <v>701200</v>
      </c>
      <c r="AJ119" s="24">
        <v>779623.44</v>
      </c>
      <c r="AK119" s="24">
        <v>627918.06000000006</v>
      </c>
      <c r="AL119" s="20">
        <f>IF(AJ119&lt;=0," ",IF(AI119&lt;=0," ",IF(AJ119/AI119*100&gt;200,"СВ.200",AJ119/AI119)))</f>
        <v>1.1118417569880203</v>
      </c>
      <c r="AM119" s="20">
        <f t="shared" si="373"/>
        <v>1.2416005999254105</v>
      </c>
      <c r="AN119" s="24">
        <v>150</v>
      </c>
      <c r="AO119" s="24"/>
      <c r="AP119" s="24"/>
      <c r="AQ119" s="20" t="str">
        <f t="shared" si="689"/>
        <v xml:space="preserve"> </v>
      </c>
      <c r="AR119" s="20" t="str">
        <f t="shared" si="374"/>
        <v xml:space="preserve"> </v>
      </c>
      <c r="AS119" s="7">
        <f t="shared" si="682"/>
        <v>865000</v>
      </c>
      <c r="AT119" s="7">
        <f t="shared" si="688"/>
        <v>1227166.99</v>
      </c>
      <c r="AU119" s="7">
        <f t="shared" si="683"/>
        <v>1036276.5499999999</v>
      </c>
      <c r="AV119" s="20">
        <f t="shared" si="590"/>
        <v>1.418690161849711</v>
      </c>
      <c r="AW119" s="20">
        <f t="shared" si="377"/>
        <v>1.1842080089528226</v>
      </c>
      <c r="AX119" s="24"/>
      <c r="AY119" s="24"/>
      <c r="AZ119" s="24"/>
      <c r="BA119" s="20" t="str">
        <f t="shared" si="591"/>
        <v xml:space="preserve"> </v>
      </c>
      <c r="BB119" s="20" t="str">
        <f t="shared" si="379"/>
        <v xml:space="preserve"> </v>
      </c>
      <c r="BC119" s="24"/>
      <c r="BD119" s="24"/>
      <c r="BE119" s="24"/>
      <c r="BF119" s="20" t="str">
        <f t="shared" si="380"/>
        <v xml:space="preserve"> </v>
      </c>
      <c r="BG119" s="20" t="str">
        <f t="shared" si="381"/>
        <v xml:space="preserve"> </v>
      </c>
      <c r="BH119" s="24">
        <v>360000</v>
      </c>
      <c r="BI119" s="24">
        <v>857971.47</v>
      </c>
      <c r="BJ119" s="24">
        <v>350987.17</v>
      </c>
      <c r="BK119" s="20" t="str">
        <f t="shared" si="592"/>
        <v>СВ.200</v>
      </c>
      <c r="BL119" s="20" t="str">
        <f t="shared" si="383"/>
        <v>св.200</v>
      </c>
      <c r="BM119" s="24"/>
      <c r="BN119" s="24"/>
      <c r="BO119" s="24"/>
      <c r="BP119" s="20" t="str">
        <f t="shared" si="673"/>
        <v xml:space="preserve"> </v>
      </c>
      <c r="BQ119" s="20" t="str">
        <f t="shared" si="385"/>
        <v xml:space="preserve"> </v>
      </c>
      <c r="BR119" s="24">
        <v>90000</v>
      </c>
      <c r="BS119" s="24">
        <v>34947.519999999997</v>
      </c>
      <c r="BT119" s="24">
        <v>97229.38</v>
      </c>
      <c r="BU119" s="20">
        <f t="shared" si="593"/>
        <v>0.38830577777777775</v>
      </c>
      <c r="BV119" s="20">
        <f>IF(BS119=0," ",IF(BS119/BT119*100&gt;200,"св.200",BS119/BT119))</f>
        <v>0.35943374317515958</v>
      </c>
      <c r="BW119" s="24">
        <v>415000</v>
      </c>
      <c r="BX119" s="24">
        <v>9000</v>
      </c>
      <c r="BY119" s="24">
        <v>585396.67000000004</v>
      </c>
      <c r="BZ119" s="20">
        <f>IF(BX119&lt;=0," ",IF(BW119&lt;=0," ",IF(BX119/BW119*100&gt;200,"СВ.200",BX119/BW119)))</f>
        <v>2.1686746987951807E-2</v>
      </c>
      <c r="CA119" s="20">
        <f t="shared" si="389"/>
        <v>1.5374190632140083E-2</v>
      </c>
      <c r="CB119" s="24"/>
      <c r="CC119" s="24">
        <v>325248</v>
      </c>
      <c r="CD119" s="24"/>
      <c r="CE119" s="20" t="str">
        <f t="shared" si="640"/>
        <v xml:space="preserve"> </v>
      </c>
      <c r="CF119" s="20" t="str">
        <f t="shared" si="390"/>
        <v xml:space="preserve"> </v>
      </c>
      <c r="CG119" s="19">
        <f t="shared" si="684"/>
        <v>0</v>
      </c>
      <c r="CH119" s="19">
        <f t="shared" si="685"/>
        <v>0</v>
      </c>
      <c r="CI119" s="19">
        <f t="shared" si="686"/>
        <v>0</v>
      </c>
      <c r="CJ119" s="20" t="str">
        <f t="shared" si="392"/>
        <v xml:space="preserve"> </v>
      </c>
      <c r="CK119" s="20" t="str">
        <f>IF(CH119=0," ",IF(CH119/CI119*100&gt;200,"св.200",CH119/CI119))</f>
        <v xml:space="preserve"> </v>
      </c>
      <c r="CL119" s="24"/>
      <c r="CM119" s="24"/>
      <c r="CN119" s="24"/>
      <c r="CO119" s="20" t="str">
        <f t="shared" si="393"/>
        <v xml:space="preserve"> </v>
      </c>
      <c r="CP119" s="20" t="str">
        <f t="shared" si="417"/>
        <v xml:space="preserve"> </v>
      </c>
      <c r="CQ119" s="24"/>
      <c r="CR119" s="24"/>
      <c r="CS119" s="24"/>
      <c r="CT119" s="20" t="str">
        <f t="shared" si="394"/>
        <v xml:space="preserve"> </v>
      </c>
      <c r="CU119" s="20" t="str">
        <f>IF(CR119=0," ",IF(CR119/CS119*100&gt;200,"св.200",CR119/CS119))</f>
        <v xml:space="preserve"> </v>
      </c>
      <c r="CV119" s="24"/>
      <c r="CW119" s="24"/>
      <c r="CX119" s="24"/>
      <c r="CY119" s="20" t="str">
        <f t="shared" si="418"/>
        <v xml:space="preserve"> </v>
      </c>
      <c r="CZ119" s="20" t="str">
        <f t="shared" si="419"/>
        <v xml:space="preserve"> </v>
      </c>
      <c r="DA119" s="24"/>
      <c r="DB119" s="24"/>
      <c r="DC119" s="24"/>
      <c r="DD119" s="20" t="str">
        <f t="shared" si="594"/>
        <v xml:space="preserve"> </v>
      </c>
      <c r="DE119" s="20" t="str">
        <f t="shared" si="397"/>
        <v xml:space="preserve"> </v>
      </c>
      <c r="DF119" s="24"/>
      <c r="DG119" s="24"/>
      <c r="DH119" s="24">
        <v>2663.33</v>
      </c>
      <c r="DI119" s="20" t="str">
        <f t="shared" si="595"/>
        <v xml:space="preserve"> </v>
      </c>
      <c r="DJ119" s="20">
        <f t="shared" si="399"/>
        <v>0</v>
      </c>
      <c r="DK119" s="24"/>
      <c r="DL119" s="24"/>
      <c r="DM119" s="20" t="str">
        <f t="shared" si="400"/>
        <v xml:space="preserve"> </v>
      </c>
      <c r="DN119" s="24"/>
      <c r="DO119" s="24"/>
      <c r="DP119" s="24"/>
      <c r="DQ119" s="20" t="str">
        <f t="shared" si="596"/>
        <v xml:space="preserve"> </v>
      </c>
      <c r="DR119" s="20" t="str">
        <f t="shared" si="402"/>
        <v xml:space="preserve"> </v>
      </c>
      <c r="DS119" s="44"/>
      <c r="DT119" s="44"/>
      <c r="DU119" s="24"/>
      <c r="DV119" s="20" t="str">
        <f t="shared" si="534"/>
        <v xml:space="preserve"> </v>
      </c>
      <c r="DW119" s="20" t="str">
        <f t="shared" si="667"/>
        <v xml:space="preserve"> </v>
      </c>
    </row>
    <row r="120" spans="1:127" s="14" customFormat="1" ht="16.5" customHeight="1" outlineLevel="1" x14ac:dyDescent="0.25">
      <c r="A120" s="13">
        <f t="shared" si="687"/>
        <v>98</v>
      </c>
      <c r="B120" s="6" t="s">
        <v>85</v>
      </c>
      <c r="C120" s="19">
        <f t="shared" si="675"/>
        <v>1551994</v>
      </c>
      <c r="D120" s="48">
        <v>1551994</v>
      </c>
      <c r="E120" s="19">
        <f t="shared" si="676"/>
        <v>1553221.81</v>
      </c>
      <c r="F120" s="48">
        <v>1553221.81</v>
      </c>
      <c r="G120" s="19">
        <f t="shared" si="677"/>
        <v>1282307.8199999998</v>
      </c>
      <c r="H120" s="20">
        <f t="shared" si="583"/>
        <v>1.0007911177491666</v>
      </c>
      <c r="I120" s="20">
        <f t="shared" si="359"/>
        <v>1.2112706370300388</v>
      </c>
      <c r="J120" s="12">
        <f t="shared" si="678"/>
        <v>1501994</v>
      </c>
      <c r="K120" s="17">
        <f t="shared" si="678"/>
        <v>1536634.55</v>
      </c>
      <c r="L120" s="12">
        <f t="shared" si="678"/>
        <v>1231318.19</v>
      </c>
      <c r="M120" s="20">
        <f t="shared" si="584"/>
        <v>1.0230630415301261</v>
      </c>
      <c r="N120" s="20">
        <f t="shared" si="363"/>
        <v>1.2479589455265012</v>
      </c>
      <c r="O120" s="24">
        <v>62260</v>
      </c>
      <c r="P120" s="24">
        <v>64490.83</v>
      </c>
      <c r="Q120" s="24">
        <v>61050.99</v>
      </c>
      <c r="R120" s="20">
        <f t="shared" si="585"/>
        <v>1.0358308705428847</v>
      </c>
      <c r="S120" s="20">
        <f t="shared" si="365"/>
        <v>1.0563437218626595</v>
      </c>
      <c r="T120" s="24"/>
      <c r="U120" s="24"/>
      <c r="V120" s="24"/>
      <c r="W120" s="20" t="str">
        <f t="shared" si="586"/>
        <v xml:space="preserve"> </v>
      </c>
      <c r="X120" s="20" t="str">
        <f t="shared" si="681"/>
        <v xml:space="preserve"> </v>
      </c>
      <c r="Y120" s="24">
        <v>4434</v>
      </c>
      <c r="Z120" s="24">
        <v>20178.400000000001</v>
      </c>
      <c r="AA120" s="24">
        <v>8803.25</v>
      </c>
      <c r="AB120" s="20" t="str">
        <f t="shared" si="587"/>
        <v>СВ.200</v>
      </c>
      <c r="AC120" s="20" t="str">
        <f t="shared" si="369"/>
        <v>св.200</v>
      </c>
      <c r="AD120" s="24">
        <v>430300</v>
      </c>
      <c r="AE120" s="24">
        <v>329734.28000000003</v>
      </c>
      <c r="AF120" s="24">
        <v>334748.40999999997</v>
      </c>
      <c r="AG120" s="20">
        <f t="shared" si="588"/>
        <v>0.76628928654427153</v>
      </c>
      <c r="AH120" s="20">
        <f t="shared" si="371"/>
        <v>0.98502119845767167</v>
      </c>
      <c r="AI120" s="24">
        <v>1005000</v>
      </c>
      <c r="AJ120" s="24">
        <v>1122231.04</v>
      </c>
      <c r="AK120" s="24">
        <v>826715.54</v>
      </c>
      <c r="AL120" s="20">
        <f t="shared" si="589"/>
        <v>1.1166478009950249</v>
      </c>
      <c r="AM120" s="20">
        <f t="shared" si="373"/>
        <v>1.3574572941981955</v>
      </c>
      <c r="AN120" s="24"/>
      <c r="AO120" s="24"/>
      <c r="AP120" s="24"/>
      <c r="AQ120" s="20" t="str">
        <f t="shared" si="689"/>
        <v xml:space="preserve"> </v>
      </c>
      <c r="AR120" s="20" t="str">
        <f t="shared" si="374"/>
        <v xml:space="preserve"> </v>
      </c>
      <c r="AS120" s="7">
        <f t="shared" si="682"/>
        <v>50000</v>
      </c>
      <c r="AT120" s="7">
        <f t="shared" si="688"/>
        <v>16587.259999999998</v>
      </c>
      <c r="AU120" s="7">
        <f t="shared" si="683"/>
        <v>50989.63</v>
      </c>
      <c r="AV120" s="20">
        <f t="shared" si="590"/>
        <v>0.33174519999999996</v>
      </c>
      <c r="AW120" s="20">
        <f t="shared" si="377"/>
        <v>0.32530653781955271</v>
      </c>
      <c r="AX120" s="24"/>
      <c r="AY120" s="24"/>
      <c r="AZ120" s="24"/>
      <c r="BA120" s="20" t="str">
        <f t="shared" si="591"/>
        <v xml:space="preserve"> </v>
      </c>
      <c r="BB120" s="20" t="str">
        <f t="shared" si="379"/>
        <v xml:space="preserve"> </v>
      </c>
      <c r="BC120" s="24"/>
      <c r="BD120" s="24"/>
      <c r="BE120" s="24"/>
      <c r="BF120" s="20" t="str">
        <f t="shared" si="380"/>
        <v xml:space="preserve"> </v>
      </c>
      <c r="BG120" s="20" t="str">
        <f t="shared" si="381"/>
        <v xml:space="preserve"> </v>
      </c>
      <c r="BH120" s="24"/>
      <c r="BI120" s="24"/>
      <c r="BJ120" s="24"/>
      <c r="BK120" s="20" t="str">
        <f t="shared" si="592"/>
        <v xml:space="preserve"> </v>
      </c>
      <c r="BL120" s="20" t="str">
        <f t="shared" si="383"/>
        <v xml:space="preserve"> </v>
      </c>
      <c r="BM120" s="24"/>
      <c r="BN120" s="24"/>
      <c r="BO120" s="24"/>
      <c r="BP120" s="20" t="str">
        <f t="shared" si="673"/>
        <v xml:space="preserve"> </v>
      </c>
      <c r="BQ120" s="20" t="str">
        <f t="shared" si="385"/>
        <v xml:space="preserve"> </v>
      </c>
      <c r="BR120" s="24">
        <v>20000</v>
      </c>
      <c r="BS120" s="24">
        <v>16587.259999999998</v>
      </c>
      <c r="BT120" s="24">
        <v>20191.46</v>
      </c>
      <c r="BU120" s="20">
        <f t="shared" si="593"/>
        <v>0.82936299999999996</v>
      </c>
      <c r="BV120" s="20">
        <f t="shared" si="387"/>
        <v>0.82149879206357534</v>
      </c>
      <c r="BW120" s="24">
        <v>30000</v>
      </c>
      <c r="BX120" s="24"/>
      <c r="BY120" s="24">
        <v>30798.17</v>
      </c>
      <c r="BZ120" s="20" t="str">
        <f t="shared" si="565"/>
        <v xml:space="preserve"> </v>
      </c>
      <c r="CA120" s="20">
        <f t="shared" si="389"/>
        <v>0</v>
      </c>
      <c r="CB120" s="24"/>
      <c r="CC120" s="24"/>
      <c r="CD120" s="24"/>
      <c r="CE120" s="20" t="str">
        <f t="shared" si="640"/>
        <v xml:space="preserve"> </v>
      </c>
      <c r="CF120" s="20" t="str">
        <f t="shared" si="390"/>
        <v xml:space="preserve"> </v>
      </c>
      <c r="CG120" s="19">
        <f t="shared" si="684"/>
        <v>0</v>
      </c>
      <c r="CH120" s="19">
        <f t="shared" si="685"/>
        <v>0</v>
      </c>
      <c r="CI120" s="19">
        <f t="shared" si="686"/>
        <v>0</v>
      </c>
      <c r="CJ120" s="20" t="str">
        <f t="shared" si="392"/>
        <v xml:space="preserve"> </v>
      </c>
      <c r="CK120" s="20" t="str">
        <f t="shared" si="416"/>
        <v xml:space="preserve"> </v>
      </c>
      <c r="CL120" s="24"/>
      <c r="CM120" s="24"/>
      <c r="CN120" s="24"/>
      <c r="CO120" s="20" t="str">
        <f t="shared" si="393"/>
        <v xml:space="preserve"> </v>
      </c>
      <c r="CP120" s="20" t="str">
        <f t="shared" si="417"/>
        <v xml:space="preserve"> </v>
      </c>
      <c r="CQ120" s="24"/>
      <c r="CR120" s="24"/>
      <c r="CS120" s="24"/>
      <c r="CT120" s="20" t="str">
        <f t="shared" si="394"/>
        <v xml:space="preserve"> </v>
      </c>
      <c r="CU120" s="20" t="str">
        <f t="shared" si="395"/>
        <v xml:space="preserve"> </v>
      </c>
      <c r="CV120" s="24"/>
      <c r="CW120" s="24"/>
      <c r="CX120" s="24"/>
      <c r="CY120" s="20" t="str">
        <f t="shared" si="418"/>
        <v xml:space="preserve"> </v>
      </c>
      <c r="CZ120" s="20" t="str">
        <f t="shared" si="419"/>
        <v xml:space="preserve"> </v>
      </c>
      <c r="DA120" s="24"/>
      <c r="DB120" s="24"/>
      <c r="DC120" s="24"/>
      <c r="DD120" s="20" t="str">
        <f t="shared" si="594"/>
        <v xml:space="preserve"> </v>
      </c>
      <c r="DE120" s="20" t="str">
        <f t="shared" si="397"/>
        <v xml:space="preserve"> </v>
      </c>
      <c r="DF120" s="24"/>
      <c r="DG120" s="24"/>
      <c r="DH120" s="24"/>
      <c r="DI120" s="20" t="str">
        <f t="shared" si="595"/>
        <v xml:space="preserve"> </v>
      </c>
      <c r="DJ120" s="20" t="str">
        <f t="shared" si="399"/>
        <v xml:space="preserve"> </v>
      </c>
      <c r="DK120" s="24"/>
      <c r="DL120" s="24"/>
      <c r="DM120" s="20" t="str">
        <f t="shared" si="400"/>
        <v xml:space="preserve"> </v>
      </c>
      <c r="DN120" s="24"/>
      <c r="DO120" s="24"/>
      <c r="DP120" s="24"/>
      <c r="DQ120" s="20" t="str">
        <f t="shared" si="596"/>
        <v xml:space="preserve"> </v>
      </c>
      <c r="DR120" s="20" t="str">
        <f t="shared" si="402"/>
        <v xml:space="preserve"> </v>
      </c>
      <c r="DS120" s="44"/>
      <c r="DT120" s="44"/>
      <c r="DU120" s="24"/>
      <c r="DV120" s="20" t="str">
        <f t="shared" si="534"/>
        <v xml:space="preserve"> </v>
      </c>
      <c r="DW120" s="20" t="str">
        <f t="shared" si="667"/>
        <v xml:space="preserve"> </v>
      </c>
    </row>
    <row r="121" spans="1:127" s="83" customFormat="1" ht="15.75" x14ac:dyDescent="0.2">
      <c r="A121" s="76"/>
      <c r="B121" s="77" t="s">
        <v>153</v>
      </c>
      <c r="C121" s="84">
        <f>SUM(C122:C129)</f>
        <v>24836482.970000003</v>
      </c>
      <c r="D121" s="85"/>
      <c r="E121" s="84">
        <f t="shared" ref="E121" si="690">SUM(E122:E129)</f>
        <v>26905361.280000001</v>
      </c>
      <c r="F121" s="85"/>
      <c r="G121" s="84">
        <f t="shared" ref="G121" si="691">SUM(G122:G129)</f>
        <v>24717533.950000003</v>
      </c>
      <c r="H121" s="80">
        <f t="shared" si="583"/>
        <v>1.0832999709539792</v>
      </c>
      <c r="I121" s="80">
        <f t="shared" si="359"/>
        <v>1.0885131718409149</v>
      </c>
      <c r="J121" s="78">
        <f t="shared" ref="J121" si="692">SUM(J122:J129)</f>
        <v>23419516.57</v>
      </c>
      <c r="K121" s="88">
        <f>SUM(K122:K129)</f>
        <v>25506120.609999999</v>
      </c>
      <c r="L121" s="78">
        <f t="shared" ref="L121" si="693">SUM(L122:L129)</f>
        <v>23206158.560000002</v>
      </c>
      <c r="M121" s="80">
        <f t="shared" si="584"/>
        <v>1.0890968023939873</v>
      </c>
      <c r="N121" s="80">
        <f t="shared" si="363"/>
        <v>1.0991099860001989</v>
      </c>
      <c r="O121" s="78">
        <f>SUM(O122:O129)</f>
        <v>8714798.9299999997</v>
      </c>
      <c r="P121" s="78">
        <f>SUM(P122:P129)</f>
        <v>9195639.3599999994</v>
      </c>
      <c r="Q121" s="78">
        <f>SUM(Q122:Q129)</f>
        <v>8970377.5800000001</v>
      </c>
      <c r="R121" s="80">
        <f t="shared" si="585"/>
        <v>1.0551751605358037</v>
      </c>
      <c r="S121" s="80">
        <f t="shared" si="365"/>
        <v>1.0251117389419855</v>
      </c>
      <c r="T121" s="78">
        <f>SUM(T122:T129)</f>
        <v>1664830</v>
      </c>
      <c r="U121" s="78">
        <f>SUM(U122:U129)</f>
        <v>1696833.19</v>
      </c>
      <c r="V121" s="78">
        <f>SUM(V122:V129)</f>
        <v>1407849.25</v>
      </c>
      <c r="W121" s="80">
        <f t="shared" si="586"/>
        <v>1.0192230978538348</v>
      </c>
      <c r="X121" s="80">
        <f t="shared" si="367"/>
        <v>1.2052662527610822</v>
      </c>
      <c r="Y121" s="78">
        <f>SUM(Y122:Y129)</f>
        <v>693200</v>
      </c>
      <c r="Z121" s="78">
        <f>SUM(Z122:Z129)</f>
        <v>957013.39999999991</v>
      </c>
      <c r="AA121" s="78">
        <f>SUM(AA122:AA129)</f>
        <v>1566907.1</v>
      </c>
      <c r="AB121" s="80">
        <f t="shared" si="587"/>
        <v>1.3805732833237159</v>
      </c>
      <c r="AC121" s="80">
        <f t="shared" si="369"/>
        <v>0.61076588395061826</v>
      </c>
      <c r="AD121" s="78">
        <f>SUM(AD122:AD129)</f>
        <v>1918800</v>
      </c>
      <c r="AE121" s="78">
        <f>SUM(AE122:AE129)</f>
        <v>1855875.19</v>
      </c>
      <c r="AF121" s="78">
        <f>SUM(AF122:AF129)</f>
        <v>1875009.04</v>
      </c>
      <c r="AG121" s="80">
        <f t="shared" si="588"/>
        <v>0.96720616531165304</v>
      </c>
      <c r="AH121" s="80">
        <f t="shared" si="371"/>
        <v>0.98979532920011948</v>
      </c>
      <c r="AI121" s="78">
        <f>SUM(AI122:AI129)</f>
        <v>10328512.640000001</v>
      </c>
      <c r="AJ121" s="78">
        <f>SUM(AJ122:AJ129)</f>
        <v>11724264.470000001</v>
      </c>
      <c r="AK121" s="78">
        <f>SUM(AK122:AK129)</f>
        <v>9284930.5900000017</v>
      </c>
      <c r="AL121" s="80">
        <f t="shared" si="589"/>
        <v>1.1351358011215058</v>
      </c>
      <c r="AM121" s="80">
        <f t="shared" si="373"/>
        <v>1.2627196677837522</v>
      </c>
      <c r="AN121" s="78">
        <f>SUM(AN122:AN129)</f>
        <v>99375</v>
      </c>
      <c r="AO121" s="78">
        <f>SUM(AO122:AO129)</f>
        <v>76495</v>
      </c>
      <c r="AP121" s="78">
        <f>SUM(AP122:AP129)</f>
        <v>101085</v>
      </c>
      <c r="AQ121" s="80">
        <f t="shared" si="689"/>
        <v>0.76976100628930821</v>
      </c>
      <c r="AR121" s="80">
        <f t="shared" si="374"/>
        <v>0.75673937775139732</v>
      </c>
      <c r="AS121" s="78">
        <f>SUM(AS122:AS129)</f>
        <v>1416966.4</v>
      </c>
      <c r="AT121" s="78">
        <f t="shared" ref="AT121:AU121" si="694">SUM(AT122:AT129)</f>
        <v>1399240.67</v>
      </c>
      <c r="AU121" s="78">
        <f t="shared" si="694"/>
        <v>1511375.3899999997</v>
      </c>
      <c r="AV121" s="80">
        <f t="shared" si="590"/>
        <v>0.98749036674405266</v>
      </c>
      <c r="AW121" s="80">
        <f t="shared" si="377"/>
        <v>0.92580617579064872</v>
      </c>
      <c r="AX121" s="78">
        <f>SUM(AX122:AX129)</f>
        <v>40900</v>
      </c>
      <c r="AY121" s="78">
        <f>SUM(AY122:AY129)</f>
        <v>39617.26</v>
      </c>
      <c r="AZ121" s="78">
        <f>SUM(AZ122:AZ129)</f>
        <v>72566.83</v>
      </c>
      <c r="BA121" s="80">
        <f t="shared" si="591"/>
        <v>0.96863716381418097</v>
      </c>
      <c r="BB121" s="80">
        <f t="shared" si="379"/>
        <v>0.54594172020467202</v>
      </c>
      <c r="BC121" s="78">
        <f>SUM(BC122:BC129)</f>
        <v>432534.4</v>
      </c>
      <c r="BD121" s="78">
        <f>SUM(BD122:BD129)</f>
        <v>334472.58</v>
      </c>
      <c r="BE121" s="78">
        <f>SUM(BE122:BE129)</f>
        <v>209856.21</v>
      </c>
      <c r="BF121" s="80">
        <f t="shared" si="380"/>
        <v>0.77328550052897527</v>
      </c>
      <c r="BG121" s="80">
        <f t="shared" si="381"/>
        <v>1.5938178813007251</v>
      </c>
      <c r="BH121" s="78">
        <f>SUM(BH122:BH129)</f>
        <v>267226</v>
      </c>
      <c r="BI121" s="78">
        <f>SUM(BI122:BI129)</f>
        <v>267329.81</v>
      </c>
      <c r="BJ121" s="78">
        <f>SUM(BJ122:BJ129)</f>
        <v>259896.11</v>
      </c>
      <c r="BK121" s="80">
        <f t="shared" si="592"/>
        <v>1.0003884726785568</v>
      </c>
      <c r="BL121" s="80">
        <f t="shared" si="383"/>
        <v>1.0286025827781724</v>
      </c>
      <c r="BM121" s="78">
        <f>SUM(BM122:BM129)</f>
        <v>0</v>
      </c>
      <c r="BN121" s="78">
        <f>SUM(BN122:BN129)</f>
        <v>0</v>
      </c>
      <c r="BO121" s="78">
        <f>SUM(BO122:BO129)</f>
        <v>0</v>
      </c>
      <c r="BP121" s="80" t="str">
        <f t="shared" si="673"/>
        <v xml:space="preserve"> </v>
      </c>
      <c r="BQ121" s="80" t="str">
        <f t="shared" si="385"/>
        <v xml:space="preserve"> </v>
      </c>
      <c r="BR121" s="78">
        <f>SUM(BR122:BR129)</f>
        <v>282600</v>
      </c>
      <c r="BS121" s="78">
        <f>SUM(BS122:BS129)</f>
        <v>287637</v>
      </c>
      <c r="BT121" s="78">
        <f>SUM(BT122:BT129)</f>
        <v>279658.58</v>
      </c>
      <c r="BU121" s="80">
        <f t="shared" si="593"/>
        <v>1.0178237791932059</v>
      </c>
      <c r="BV121" s="80">
        <f t="shared" si="387"/>
        <v>1.0285291443588107</v>
      </c>
      <c r="BW121" s="78">
        <f>SUM(BW122:BW129)</f>
        <v>288006</v>
      </c>
      <c r="BX121" s="78">
        <f>SUM(BX122:BX129)</f>
        <v>355215.57</v>
      </c>
      <c r="BY121" s="78">
        <f>SUM(BY122:BY129)</f>
        <v>258764.85</v>
      </c>
      <c r="BZ121" s="80">
        <f t="shared" ref="BZ121:BZ142" si="695">IF(BX121&lt;=0," ",IF(BW121&lt;=0," ",IF(BX121/BW121*100&gt;200,"СВ.200",BX121/BW121)))</f>
        <v>1.2333617007979001</v>
      </c>
      <c r="CA121" s="80">
        <f t="shared" si="389"/>
        <v>1.3727350140484691</v>
      </c>
      <c r="CB121" s="78">
        <f>SUM(CB122:CB129)</f>
        <v>0</v>
      </c>
      <c r="CC121" s="78">
        <f>SUM(CC122:CC129)</f>
        <v>0</v>
      </c>
      <c r="CD121" s="78">
        <f>SUM(CD122:CD129)</f>
        <v>364747.05</v>
      </c>
      <c r="CE121" s="80" t="str">
        <f t="shared" si="640"/>
        <v xml:space="preserve"> </v>
      </c>
      <c r="CF121" s="80">
        <f t="shared" si="390"/>
        <v>0</v>
      </c>
      <c r="CG121" s="84">
        <f>SUM(CG122:CG129)</f>
        <v>105700</v>
      </c>
      <c r="CH121" s="84">
        <f t="shared" ref="CH121:CI121" si="696">SUM(CH122:CH129)</f>
        <v>105683.95</v>
      </c>
      <c r="CI121" s="84">
        <f t="shared" si="696"/>
        <v>49214.06</v>
      </c>
      <c r="CJ121" s="80">
        <f t="shared" si="392"/>
        <v>0.99984815515610215</v>
      </c>
      <c r="CK121" s="80" t="str">
        <f t="shared" si="416"/>
        <v>св.200</v>
      </c>
      <c r="CL121" s="78">
        <f>SUM(CL122:CL129)</f>
        <v>105700</v>
      </c>
      <c r="CM121" s="78">
        <f>SUM(CM122:CM129)</f>
        <v>105683.95</v>
      </c>
      <c r="CN121" s="78">
        <f>SUM(CN122:CN129)</f>
        <v>18443.32</v>
      </c>
      <c r="CO121" s="80">
        <f t="shared" si="393"/>
        <v>0.99984815515610215</v>
      </c>
      <c r="CP121" s="80" t="str">
        <f t="shared" si="417"/>
        <v>св.200</v>
      </c>
      <c r="CQ121" s="78">
        <f>SUM(CQ122:CQ129)</f>
        <v>0</v>
      </c>
      <c r="CR121" s="78">
        <f>SUM(CR122:CR129)</f>
        <v>0</v>
      </c>
      <c r="CS121" s="78">
        <f>SUM(CS122:CS129)</f>
        <v>30770.74</v>
      </c>
      <c r="CT121" s="80" t="str">
        <f t="shared" si="394"/>
        <v xml:space="preserve"> </v>
      </c>
      <c r="CU121" s="80">
        <f t="shared" si="395"/>
        <v>0</v>
      </c>
      <c r="CV121" s="78">
        <f>SUM(CV122:CV129)</f>
        <v>0</v>
      </c>
      <c r="CW121" s="78">
        <f>SUM(CW122:CW129)</f>
        <v>0</v>
      </c>
      <c r="CX121" s="78">
        <f>SUM(CX122:CX129)</f>
        <v>0</v>
      </c>
      <c r="CY121" s="82" t="str">
        <f t="shared" si="418"/>
        <v xml:space="preserve"> </v>
      </c>
      <c r="CZ121" s="82" t="str">
        <f t="shared" si="419"/>
        <v xml:space="preserve"> </v>
      </c>
      <c r="DA121" s="78">
        <f>SUM(DA122:DA129)</f>
        <v>0</v>
      </c>
      <c r="DB121" s="78">
        <f>SUM(DB122:DB129)</f>
        <v>0</v>
      </c>
      <c r="DC121" s="78">
        <f>SUM(DC122:DC129)</f>
        <v>0</v>
      </c>
      <c r="DD121" s="80" t="str">
        <f t="shared" si="594"/>
        <v xml:space="preserve"> </v>
      </c>
      <c r="DE121" s="80" t="str">
        <f t="shared" si="397"/>
        <v xml:space="preserve"> </v>
      </c>
      <c r="DF121" s="78">
        <f>SUM(DF122:DF129)</f>
        <v>0</v>
      </c>
      <c r="DG121" s="78">
        <f>SUM(DG122:DG129)</f>
        <v>0</v>
      </c>
      <c r="DH121" s="78">
        <f>SUM(DH122:DH129)</f>
        <v>0</v>
      </c>
      <c r="DI121" s="80" t="str">
        <f t="shared" si="595"/>
        <v xml:space="preserve"> </v>
      </c>
      <c r="DJ121" s="80" t="str">
        <f>IF(DG121=0," ",IF(DG121/DH121*100&gt;200,"св.200",DG121/DH121))</f>
        <v xml:space="preserve"> </v>
      </c>
      <c r="DK121" s="78">
        <f>SUM(DK122:DK129)</f>
        <v>9284.5</v>
      </c>
      <c r="DL121" s="78">
        <f>SUM(DL122:DL129)</f>
        <v>-25313.66</v>
      </c>
      <c r="DM121" s="80">
        <f t="shared" ref="DM121:DM126" si="697">IF(DK121=0," ",IF(DK121/DL121*100&gt;200,"св.200",DK121/DL121))</f>
        <v>-0.3667782533225144</v>
      </c>
      <c r="DN121" s="78">
        <f>SUM(DN122:DN129)</f>
        <v>0</v>
      </c>
      <c r="DO121" s="78">
        <f>SUM(DO122:DO129)</f>
        <v>0</v>
      </c>
      <c r="DP121" s="78">
        <f>SUM(DP122:DP129)</f>
        <v>41985.36</v>
      </c>
      <c r="DQ121" s="80" t="str">
        <f t="shared" si="596"/>
        <v xml:space="preserve"> </v>
      </c>
      <c r="DR121" s="80" t="str">
        <f t="shared" ref="DR121:DR130" si="698">IF(DO121=0," ",IF(DO121/DP121*100&gt;200,"св.200",DO121/DP121))</f>
        <v xml:space="preserve"> </v>
      </c>
      <c r="DS121" s="78">
        <f>SUM(DS122:DS129)</f>
        <v>0</v>
      </c>
      <c r="DT121" s="78">
        <f>SUM(DT122:DT129)</f>
        <v>0</v>
      </c>
      <c r="DU121" s="78">
        <f>SUM(DU122:DU129)</f>
        <v>0</v>
      </c>
      <c r="DV121" s="80" t="str">
        <f t="shared" si="534"/>
        <v xml:space="preserve"> </v>
      </c>
      <c r="DW121" s="80" t="str">
        <f t="shared" ref="DW121:DW130" si="699">IF(DT121=0," ",IF(DT121/DU121*100&gt;200,"св.200",DT121/DU121))</f>
        <v xml:space="preserve"> </v>
      </c>
    </row>
    <row r="122" spans="1:127" s="14" customFormat="1" ht="15.75" customHeight="1" outlineLevel="1" x14ac:dyDescent="0.25">
      <c r="A122" s="13">
        <v>99</v>
      </c>
      <c r="B122" s="6" t="s">
        <v>72</v>
      </c>
      <c r="C122" s="19">
        <f t="shared" ref="C122:C129" si="700">J122+AS122</f>
        <v>8857767.0600000005</v>
      </c>
      <c r="D122" s="48">
        <v>8857767.0600000005</v>
      </c>
      <c r="E122" s="19">
        <f t="shared" ref="E122:E129" si="701">K122+AT122</f>
        <v>9348068.5899999999</v>
      </c>
      <c r="F122" s="48">
        <v>9348068.5899999999</v>
      </c>
      <c r="G122" s="19">
        <f t="shared" ref="G122:G129" si="702">L122+AU122</f>
        <v>9737627.879999999</v>
      </c>
      <c r="H122" s="20">
        <f t="shared" si="583"/>
        <v>1.0553527233984408</v>
      </c>
      <c r="I122" s="20">
        <f t="shared" si="359"/>
        <v>0.95999443655059868</v>
      </c>
      <c r="J122" s="12">
        <f t="shared" ref="J122:L129" si="703">Y122++AI122+O122+AD122+AN122+T122</f>
        <v>8485190</v>
      </c>
      <c r="K122" s="17">
        <f t="shared" si="703"/>
        <v>8970098.4800000004</v>
      </c>
      <c r="L122" s="12">
        <f t="shared" si="703"/>
        <v>9172751.1099999994</v>
      </c>
      <c r="M122" s="20">
        <f t="shared" si="584"/>
        <v>1.0571476278079808</v>
      </c>
      <c r="N122" s="20">
        <f t="shared" si="363"/>
        <v>0.97790710468759257</v>
      </c>
      <c r="O122" s="24">
        <v>5192685</v>
      </c>
      <c r="P122" s="24">
        <v>5524394.4400000004</v>
      </c>
      <c r="Q122" s="24">
        <v>5307120.1900000004</v>
      </c>
      <c r="R122" s="20">
        <f t="shared" si="585"/>
        <v>1.0638801390802639</v>
      </c>
      <c r="S122" s="20">
        <f t="shared" si="365"/>
        <v>1.0409401412105574</v>
      </c>
      <c r="T122" s="24">
        <v>1664830</v>
      </c>
      <c r="U122" s="24">
        <v>1696833.19</v>
      </c>
      <c r="V122" s="24">
        <v>1407849.25</v>
      </c>
      <c r="W122" s="20">
        <f t="shared" si="586"/>
        <v>1.0192230978538348</v>
      </c>
      <c r="X122" s="20">
        <f t="shared" si="367"/>
        <v>1.2052662527610822</v>
      </c>
      <c r="Y122" s="24">
        <v>203400</v>
      </c>
      <c r="Z122" s="24">
        <v>203416.82</v>
      </c>
      <c r="AA122" s="24">
        <v>802230.62</v>
      </c>
      <c r="AB122" s="20">
        <f>IF(Z122&lt;=0," ",IF(Y122&lt;=0," ",IF(Z122/Y122*100&gt;200,"СВ.200",Z122/Y122)))</f>
        <v>1.0000826941986234</v>
      </c>
      <c r="AC122" s="20">
        <f t="shared" si="369"/>
        <v>0.25356401878552082</v>
      </c>
      <c r="AD122" s="24">
        <v>110100</v>
      </c>
      <c r="AE122" s="24">
        <v>113818.37</v>
      </c>
      <c r="AF122" s="24">
        <v>99517.2</v>
      </c>
      <c r="AG122" s="20">
        <f t="shared" si="588"/>
        <v>1.0337726612170755</v>
      </c>
      <c r="AH122" s="20">
        <f t="shared" ref="AH122:AH129" si="704">IF(AF122=0," ",IF(AE122/AF122*100&gt;200,"св.200",AE122/AF122))</f>
        <v>1.1437055102032614</v>
      </c>
      <c r="AI122" s="24">
        <v>1296800</v>
      </c>
      <c r="AJ122" s="24">
        <v>1413960.66</v>
      </c>
      <c r="AK122" s="24">
        <v>1538408.85</v>
      </c>
      <c r="AL122" s="20">
        <f t="shared" si="589"/>
        <v>1.090345974706971</v>
      </c>
      <c r="AM122" s="20">
        <f t="shared" si="373"/>
        <v>0.91910590607951836</v>
      </c>
      <c r="AN122" s="24">
        <v>17375</v>
      </c>
      <c r="AO122" s="24">
        <v>17675</v>
      </c>
      <c r="AP122" s="24">
        <v>17625</v>
      </c>
      <c r="AQ122" s="20">
        <f t="shared" si="689"/>
        <v>1.0172661870503596</v>
      </c>
      <c r="AR122" s="20">
        <f t="shared" si="374"/>
        <v>1.0028368794326241</v>
      </c>
      <c r="AS122" s="7">
        <f>AX122+BC122+BH122+BM122+BR122+BW122+CB122+CG122+DA122+DF122+DN122+CV122</f>
        <v>372577.06</v>
      </c>
      <c r="AT122" s="7">
        <f t="shared" ref="AT122" si="705">AY122+BD122+BI122+BN122+BS122+BX122+CC122+CH122+DB122+DG122+DO122+CW122+DK122</f>
        <v>377970.11000000004</v>
      </c>
      <c r="AU122" s="7">
        <f t="shared" ref="AU122" si="706">AZ122+BE122+BJ122+BO122+BT122+BY122+CD122+CI122+DC122+DH122+DP122+CX122+DL122</f>
        <v>564876.7699999999</v>
      </c>
      <c r="AV122" s="20">
        <f t="shared" si="590"/>
        <v>1.014474992099621</v>
      </c>
      <c r="AW122" s="20">
        <f t="shared" si="377"/>
        <v>0.66911958514420788</v>
      </c>
      <c r="AX122" s="24">
        <v>40900</v>
      </c>
      <c r="AY122" s="24">
        <v>39617.26</v>
      </c>
      <c r="AZ122" s="24">
        <v>72566.83</v>
      </c>
      <c r="BA122" s="20">
        <f t="shared" si="591"/>
        <v>0.96863716381418097</v>
      </c>
      <c r="BB122" s="20">
        <f t="shared" si="379"/>
        <v>0.54594172020467202</v>
      </c>
      <c r="BC122" s="24">
        <v>92725.06</v>
      </c>
      <c r="BD122" s="24">
        <v>92725.57</v>
      </c>
      <c r="BE122" s="24">
        <v>2028.36</v>
      </c>
      <c r="BF122" s="20">
        <f t="shared" si="380"/>
        <v>1.0000055001312482</v>
      </c>
      <c r="BG122" s="20" t="str">
        <f t="shared" si="381"/>
        <v>св.200</v>
      </c>
      <c r="BH122" s="24">
        <v>19852</v>
      </c>
      <c r="BI122" s="24">
        <v>21506.33</v>
      </c>
      <c r="BJ122" s="24">
        <v>18197.63</v>
      </c>
      <c r="BK122" s="20">
        <f t="shared" si="592"/>
        <v>1.0833331654241387</v>
      </c>
      <c r="BL122" s="20">
        <f t="shared" si="383"/>
        <v>1.1818203799066143</v>
      </c>
      <c r="BM122" s="24"/>
      <c r="BN122" s="24"/>
      <c r="BO122" s="24"/>
      <c r="BP122" s="20" t="str">
        <f t="shared" si="673"/>
        <v xml:space="preserve"> </v>
      </c>
      <c r="BQ122" s="20" t="str">
        <f t="shared" si="385"/>
        <v xml:space="preserve"> </v>
      </c>
      <c r="BR122" s="24">
        <v>113400</v>
      </c>
      <c r="BS122" s="24">
        <v>118437</v>
      </c>
      <c r="BT122" s="24">
        <v>88618.58</v>
      </c>
      <c r="BU122" s="20">
        <f t="shared" si="593"/>
        <v>1.0444179894179895</v>
      </c>
      <c r="BV122" s="20">
        <f t="shared" si="387"/>
        <v>1.3364804536475308</v>
      </c>
      <c r="BW122" s="24"/>
      <c r="BX122" s="24"/>
      <c r="BY122" s="24"/>
      <c r="BZ122" s="20" t="str">
        <f t="shared" si="695"/>
        <v xml:space="preserve"> </v>
      </c>
      <c r="CA122" s="20" t="str">
        <f t="shared" si="389"/>
        <v xml:space="preserve"> </v>
      </c>
      <c r="CB122" s="24"/>
      <c r="CC122" s="24"/>
      <c r="CD122" s="24">
        <v>364747.05</v>
      </c>
      <c r="CE122" s="20" t="str">
        <f t="shared" si="640"/>
        <v xml:space="preserve"> </v>
      </c>
      <c r="CF122" s="20">
        <f t="shared" si="390"/>
        <v>0</v>
      </c>
      <c r="CG122" s="19">
        <f t="shared" ref="CG122:CI122" si="707">CL122+CQ122</f>
        <v>105700</v>
      </c>
      <c r="CH122" s="19">
        <f t="shared" si="707"/>
        <v>105683.95</v>
      </c>
      <c r="CI122" s="19">
        <f t="shared" si="707"/>
        <v>18443.32</v>
      </c>
      <c r="CJ122" s="20">
        <f t="shared" si="392"/>
        <v>0.99984815515610215</v>
      </c>
      <c r="CK122" s="20" t="str">
        <f t="shared" si="416"/>
        <v>св.200</v>
      </c>
      <c r="CL122" s="24">
        <v>105700</v>
      </c>
      <c r="CM122" s="24">
        <v>105683.95</v>
      </c>
      <c r="CN122" s="24">
        <v>18443.32</v>
      </c>
      <c r="CO122" s="20">
        <f t="shared" si="393"/>
        <v>0.99984815515610215</v>
      </c>
      <c r="CP122" s="20" t="str">
        <f t="shared" si="417"/>
        <v>св.200</v>
      </c>
      <c r="CQ122" s="24"/>
      <c r="CR122" s="24"/>
      <c r="CS122" s="24"/>
      <c r="CT122" s="20" t="str">
        <f t="shared" si="394"/>
        <v xml:space="preserve"> </v>
      </c>
      <c r="CU122" s="20" t="str">
        <f t="shared" si="395"/>
        <v xml:space="preserve"> </v>
      </c>
      <c r="CV122" s="24"/>
      <c r="CW122" s="24"/>
      <c r="CX122" s="24"/>
      <c r="CY122" s="20" t="str">
        <f t="shared" si="418"/>
        <v xml:space="preserve"> </v>
      </c>
      <c r="CZ122" s="20" t="str">
        <f t="shared" si="419"/>
        <v xml:space="preserve"> </v>
      </c>
      <c r="DA122" s="24"/>
      <c r="DB122" s="24"/>
      <c r="DC122" s="24"/>
      <c r="DD122" s="20" t="str">
        <f t="shared" si="594"/>
        <v xml:space="preserve"> </v>
      </c>
      <c r="DE122" s="20" t="str">
        <f t="shared" si="397"/>
        <v xml:space="preserve"> </v>
      </c>
      <c r="DF122" s="24"/>
      <c r="DG122" s="24"/>
      <c r="DH122" s="24"/>
      <c r="DI122" s="20" t="str">
        <f t="shared" si="595"/>
        <v xml:space="preserve"> </v>
      </c>
      <c r="DJ122" s="20" t="str">
        <f t="shared" si="399"/>
        <v xml:space="preserve"> </v>
      </c>
      <c r="DK122" s="24"/>
      <c r="DL122" s="24"/>
      <c r="DM122" s="20" t="str">
        <f t="shared" si="697"/>
        <v xml:space="preserve"> </v>
      </c>
      <c r="DN122" s="24"/>
      <c r="DO122" s="24"/>
      <c r="DP122" s="24">
        <v>275</v>
      </c>
      <c r="DQ122" s="20" t="str">
        <f t="shared" si="596"/>
        <v xml:space="preserve"> </v>
      </c>
      <c r="DR122" s="20" t="str">
        <f t="shared" si="698"/>
        <v xml:space="preserve"> </v>
      </c>
      <c r="DS122" s="44"/>
      <c r="DT122" s="44"/>
      <c r="DU122" s="24"/>
      <c r="DV122" s="20" t="str">
        <f t="shared" si="534"/>
        <v xml:space="preserve"> </v>
      </c>
      <c r="DW122" s="20" t="str">
        <f t="shared" si="699"/>
        <v xml:space="preserve"> </v>
      </c>
    </row>
    <row r="123" spans="1:127" s="14" customFormat="1" ht="15.75" customHeight="1" outlineLevel="1" x14ac:dyDescent="0.25">
      <c r="A123" s="13">
        <f>A122+1</f>
        <v>100</v>
      </c>
      <c r="B123" s="6" t="s">
        <v>15</v>
      </c>
      <c r="C123" s="19">
        <f t="shared" si="700"/>
        <v>1480401.68</v>
      </c>
      <c r="D123" s="48">
        <v>1480401.68</v>
      </c>
      <c r="E123" s="19">
        <f t="shared" si="701"/>
        <v>1399575.09</v>
      </c>
      <c r="F123" s="48">
        <v>1399575.09</v>
      </c>
      <c r="G123" s="19">
        <f t="shared" si="702"/>
        <v>1262853.7100000002</v>
      </c>
      <c r="H123" s="20">
        <f t="shared" si="583"/>
        <v>0.94540225731167782</v>
      </c>
      <c r="I123" s="20">
        <f t="shared" si="359"/>
        <v>1.1082638304954577</v>
      </c>
      <c r="J123" s="12">
        <f t="shared" si="703"/>
        <v>1470000</v>
      </c>
      <c r="K123" s="17">
        <f t="shared" si="703"/>
        <v>1389173.4100000001</v>
      </c>
      <c r="L123" s="12">
        <f t="shared" si="703"/>
        <v>1255647.9600000002</v>
      </c>
      <c r="M123" s="20">
        <f t="shared" si="584"/>
        <v>0.94501592517006816</v>
      </c>
      <c r="N123" s="20">
        <f t="shared" si="363"/>
        <v>1.106339877301278</v>
      </c>
      <c r="O123" s="24">
        <v>300000</v>
      </c>
      <c r="P123" s="24">
        <v>312857.89</v>
      </c>
      <c r="Q123" s="24">
        <v>371099.79</v>
      </c>
      <c r="R123" s="20">
        <f t="shared" si="585"/>
        <v>1.0428596333333333</v>
      </c>
      <c r="S123" s="20">
        <f t="shared" si="365"/>
        <v>0.84305596077001288</v>
      </c>
      <c r="T123" s="24"/>
      <c r="U123" s="24"/>
      <c r="V123" s="24"/>
      <c r="W123" s="20" t="str">
        <f t="shared" si="586"/>
        <v xml:space="preserve"> </v>
      </c>
      <c r="X123" s="20" t="str">
        <f t="shared" ref="X123:X129" si="708">IF(U123=0," ",IF(U123/V123*100&gt;200,"св.200",U123/V123))</f>
        <v xml:space="preserve"> </v>
      </c>
      <c r="Y123" s="24">
        <v>70000</v>
      </c>
      <c r="Z123" s="24">
        <v>65294.2</v>
      </c>
      <c r="AA123" s="24">
        <v>143966.70000000001</v>
      </c>
      <c r="AB123" s="20">
        <f t="shared" si="587"/>
        <v>0.93277428571428567</v>
      </c>
      <c r="AC123" s="20">
        <f t="shared" si="369"/>
        <v>0.45353682483518754</v>
      </c>
      <c r="AD123" s="24">
        <v>100000</v>
      </c>
      <c r="AE123" s="24">
        <v>79629.289999999994</v>
      </c>
      <c r="AF123" s="24">
        <v>91486.080000000002</v>
      </c>
      <c r="AG123" s="20">
        <f t="shared" si="588"/>
        <v>0.79629289999999997</v>
      </c>
      <c r="AH123" s="20">
        <f t="shared" si="704"/>
        <v>0.87039787910904032</v>
      </c>
      <c r="AI123" s="24">
        <v>1000000</v>
      </c>
      <c r="AJ123" s="24">
        <v>931392.03</v>
      </c>
      <c r="AK123" s="24">
        <v>649095.39</v>
      </c>
      <c r="AL123" s="20">
        <f t="shared" si="589"/>
        <v>0.93139203000000004</v>
      </c>
      <c r="AM123" s="20">
        <f t="shared" si="373"/>
        <v>1.4349077875903571</v>
      </c>
      <c r="AN123" s="24"/>
      <c r="AO123" s="24"/>
      <c r="AP123" s="24"/>
      <c r="AQ123" s="20" t="str">
        <f t="shared" si="689"/>
        <v xml:space="preserve"> </v>
      </c>
      <c r="AR123" s="20" t="str">
        <f t="shared" si="374"/>
        <v xml:space="preserve"> </v>
      </c>
      <c r="AS123" s="7">
        <f t="shared" ref="AS123:AS129" si="709">AX123+BC123+BH123+BM123+BR123+BW123+CB123+CG123+DA123+DF123+DN123+CV123</f>
        <v>10401.68</v>
      </c>
      <c r="AT123" s="7">
        <f t="shared" ref="AT123:AT129" si="710">AY123+BD123+BI123+BN123+BS123+BX123+CC123+CH123+DB123+DG123+DO123+CW123+DK123</f>
        <v>10401.68</v>
      </c>
      <c r="AU123" s="7">
        <f t="shared" ref="AU123:AU136" si="711">AZ123+BE123+BJ123+BO123+BT123+BY123+CD123+CI123+DC123+DH123+DP123+CX123+DL123</f>
        <v>7205.75</v>
      </c>
      <c r="AV123" s="20">
        <f t="shared" si="590"/>
        <v>1</v>
      </c>
      <c r="AW123" s="20">
        <f t="shared" si="377"/>
        <v>1.4435249627033966</v>
      </c>
      <c r="AX123" s="24"/>
      <c r="AY123" s="24"/>
      <c r="AZ123" s="24"/>
      <c r="BA123" s="20" t="str">
        <f t="shared" si="591"/>
        <v xml:space="preserve"> </v>
      </c>
      <c r="BB123" s="20" t="str">
        <f t="shared" si="379"/>
        <v xml:space="preserve"> </v>
      </c>
      <c r="BC123" s="24">
        <v>10401.68</v>
      </c>
      <c r="BD123" s="24">
        <v>10401.68</v>
      </c>
      <c r="BE123" s="24">
        <v>7205.75</v>
      </c>
      <c r="BF123" s="20">
        <f t="shared" si="380"/>
        <v>1</v>
      </c>
      <c r="BG123" s="20">
        <f t="shared" si="381"/>
        <v>1.4435249627033966</v>
      </c>
      <c r="BH123" s="24"/>
      <c r="BI123" s="24"/>
      <c r="BJ123" s="24"/>
      <c r="BK123" s="20" t="str">
        <f t="shared" si="592"/>
        <v xml:space="preserve"> </v>
      </c>
      <c r="BL123" s="20" t="str">
        <f>IF(BI123=0," ",IF(BI123/BJ123*100&gt;200,"св.200",BI123/BJ123))</f>
        <v xml:space="preserve"> </v>
      </c>
      <c r="BM123" s="24"/>
      <c r="BN123" s="24"/>
      <c r="BO123" s="24"/>
      <c r="BP123" s="20" t="str">
        <f t="shared" si="673"/>
        <v xml:space="preserve"> </v>
      </c>
      <c r="BQ123" s="20" t="str">
        <f t="shared" si="385"/>
        <v xml:space="preserve"> </v>
      </c>
      <c r="BR123" s="24"/>
      <c r="BS123" s="24"/>
      <c r="BT123" s="24"/>
      <c r="BU123" s="20" t="str">
        <f t="shared" si="593"/>
        <v xml:space="preserve"> </v>
      </c>
      <c r="BV123" s="20" t="str">
        <f t="shared" si="387"/>
        <v xml:space="preserve"> </v>
      </c>
      <c r="BW123" s="24"/>
      <c r="BX123" s="24"/>
      <c r="BY123" s="24"/>
      <c r="BZ123" s="20" t="str">
        <f t="shared" si="695"/>
        <v xml:space="preserve"> </v>
      </c>
      <c r="CA123" s="20" t="str">
        <f t="shared" si="389"/>
        <v xml:space="preserve"> </v>
      </c>
      <c r="CB123" s="24"/>
      <c r="CC123" s="24"/>
      <c r="CD123" s="24"/>
      <c r="CE123" s="20" t="str">
        <f t="shared" si="640"/>
        <v xml:space="preserve"> </v>
      </c>
      <c r="CF123" s="20" t="str">
        <f t="shared" si="390"/>
        <v xml:space="preserve"> </v>
      </c>
      <c r="CG123" s="19">
        <f t="shared" ref="CG123:CG129" si="712">CL123+CQ123</f>
        <v>0</v>
      </c>
      <c r="CH123" s="19">
        <f t="shared" ref="CH123:CH129" si="713">CM123+CR123</f>
        <v>0</v>
      </c>
      <c r="CI123" s="19">
        <f t="shared" ref="CI123:CI129" si="714">CN123+CS123</f>
        <v>0</v>
      </c>
      <c r="CJ123" s="26" t="str">
        <f t="shared" si="392"/>
        <v xml:space="preserve"> </v>
      </c>
      <c r="CK123" s="20" t="str">
        <f>IF(CH123=0," ",IF(CH123/CI123*100&gt;200,"св.200",CH123/CI123))</f>
        <v xml:space="preserve"> </v>
      </c>
      <c r="CL123" s="24"/>
      <c r="CM123" s="24"/>
      <c r="CN123" s="24"/>
      <c r="CO123" s="20" t="str">
        <f t="shared" si="393"/>
        <v xml:space="preserve"> </v>
      </c>
      <c r="CP123" s="20" t="str">
        <f t="shared" si="417"/>
        <v xml:space="preserve"> </v>
      </c>
      <c r="CQ123" s="24"/>
      <c r="CR123" s="24"/>
      <c r="CS123" s="24"/>
      <c r="CT123" s="20" t="str">
        <f t="shared" si="394"/>
        <v xml:space="preserve"> </v>
      </c>
      <c r="CU123" s="20" t="str">
        <f>IF(CR123=0," ",IF(CR123/CS123*100&gt;200,"св.200",CR123/CS123))</f>
        <v xml:space="preserve"> </v>
      </c>
      <c r="CV123" s="24"/>
      <c r="CW123" s="24"/>
      <c r="CX123" s="24"/>
      <c r="CY123" s="20" t="str">
        <f t="shared" si="418"/>
        <v xml:space="preserve"> </v>
      </c>
      <c r="CZ123" s="20" t="str">
        <f t="shared" si="419"/>
        <v xml:space="preserve"> </v>
      </c>
      <c r="DA123" s="24"/>
      <c r="DB123" s="24"/>
      <c r="DC123" s="24"/>
      <c r="DD123" s="20" t="str">
        <f t="shared" si="594"/>
        <v xml:space="preserve"> </v>
      </c>
      <c r="DE123" s="20" t="str">
        <f t="shared" si="397"/>
        <v xml:space="preserve"> </v>
      </c>
      <c r="DF123" s="24"/>
      <c r="DG123" s="24"/>
      <c r="DH123" s="24"/>
      <c r="DI123" s="20" t="str">
        <f t="shared" si="595"/>
        <v xml:space="preserve"> </v>
      </c>
      <c r="DJ123" s="20" t="str">
        <f t="shared" si="399"/>
        <v xml:space="preserve"> </v>
      </c>
      <c r="DK123" s="24"/>
      <c r="DL123" s="24"/>
      <c r="DM123" s="20" t="str">
        <f t="shared" si="697"/>
        <v xml:space="preserve"> </v>
      </c>
      <c r="DN123" s="24"/>
      <c r="DO123" s="24"/>
      <c r="DP123" s="24"/>
      <c r="DQ123" s="20" t="str">
        <f t="shared" si="596"/>
        <v xml:space="preserve"> </v>
      </c>
      <c r="DR123" s="20" t="str">
        <f t="shared" si="698"/>
        <v xml:space="preserve"> </v>
      </c>
      <c r="DS123" s="44"/>
      <c r="DT123" s="44"/>
      <c r="DU123" s="24"/>
      <c r="DV123" s="20" t="str">
        <f t="shared" si="534"/>
        <v xml:space="preserve"> </v>
      </c>
      <c r="DW123" s="20" t="str">
        <f t="shared" si="699"/>
        <v xml:space="preserve"> </v>
      </c>
    </row>
    <row r="124" spans="1:127" s="14" customFormat="1" ht="15.75" customHeight="1" outlineLevel="1" x14ac:dyDescent="0.25">
      <c r="A124" s="13">
        <f t="shared" ref="A124:A129" si="715">A123+1</f>
        <v>101</v>
      </c>
      <c r="B124" s="6" t="s">
        <v>41</v>
      </c>
      <c r="C124" s="19">
        <f t="shared" si="700"/>
        <v>1712519</v>
      </c>
      <c r="D124" s="48">
        <v>1712519</v>
      </c>
      <c r="E124" s="19">
        <f t="shared" si="701"/>
        <v>1706063.3</v>
      </c>
      <c r="F124" s="48">
        <v>1706063.3</v>
      </c>
      <c r="G124" s="19">
        <f t="shared" si="702"/>
        <v>1863094.57</v>
      </c>
      <c r="H124" s="20">
        <f t="shared" si="583"/>
        <v>0.9962302899997022</v>
      </c>
      <c r="I124" s="20">
        <f t="shared" si="359"/>
        <v>0.91571481527102516</v>
      </c>
      <c r="J124" s="12">
        <f t="shared" si="703"/>
        <v>1571425</v>
      </c>
      <c r="K124" s="17">
        <f t="shared" si="703"/>
        <v>1564904.53</v>
      </c>
      <c r="L124" s="12">
        <f t="shared" si="703"/>
        <v>1723924.76</v>
      </c>
      <c r="M124" s="20">
        <f t="shared" si="584"/>
        <v>0.99585060056954677</v>
      </c>
      <c r="N124" s="20">
        <f t="shared" si="363"/>
        <v>0.90775686173217907</v>
      </c>
      <c r="O124" s="24">
        <v>471300</v>
      </c>
      <c r="P124" s="24">
        <v>471681.02</v>
      </c>
      <c r="Q124" s="24">
        <v>494751.95</v>
      </c>
      <c r="R124" s="20">
        <f t="shared" si="585"/>
        <v>1.00080844472735</v>
      </c>
      <c r="S124" s="20">
        <f t="shared" si="365"/>
        <v>0.95336869314006745</v>
      </c>
      <c r="T124" s="24"/>
      <c r="U124" s="24"/>
      <c r="V124" s="24"/>
      <c r="W124" s="20" t="str">
        <f t="shared" si="586"/>
        <v xml:space="preserve"> </v>
      </c>
      <c r="X124" s="20" t="str">
        <f t="shared" si="708"/>
        <v xml:space="preserve"> </v>
      </c>
      <c r="Y124" s="24">
        <v>19200</v>
      </c>
      <c r="Z124" s="24">
        <v>19031.41</v>
      </c>
      <c r="AA124" s="24">
        <v>20721.3</v>
      </c>
      <c r="AB124" s="20">
        <f t="shared" si="587"/>
        <v>0.99121927083333328</v>
      </c>
      <c r="AC124" s="20">
        <f t="shared" si="369"/>
        <v>0.91844671907650588</v>
      </c>
      <c r="AD124" s="24">
        <v>87700</v>
      </c>
      <c r="AE124" s="24">
        <v>87837.440000000002</v>
      </c>
      <c r="AF124" s="24">
        <v>105293.73</v>
      </c>
      <c r="AG124" s="20">
        <f t="shared" si="588"/>
        <v>1.0015671607753707</v>
      </c>
      <c r="AH124" s="20">
        <f t="shared" si="704"/>
        <v>0.83421339523255567</v>
      </c>
      <c r="AI124" s="24">
        <v>973225</v>
      </c>
      <c r="AJ124" s="24">
        <v>966354.66</v>
      </c>
      <c r="AK124" s="24">
        <v>1085957.78</v>
      </c>
      <c r="AL124" s="20">
        <f t="shared" si="589"/>
        <v>0.99294064579105557</v>
      </c>
      <c r="AM124" s="20">
        <f t="shared" si="373"/>
        <v>0.88986393191087043</v>
      </c>
      <c r="AN124" s="24">
        <v>20000</v>
      </c>
      <c r="AO124" s="24">
        <v>20000</v>
      </c>
      <c r="AP124" s="24">
        <v>17200</v>
      </c>
      <c r="AQ124" s="20">
        <f t="shared" si="689"/>
        <v>1</v>
      </c>
      <c r="AR124" s="20">
        <f t="shared" si="374"/>
        <v>1.1627906976744187</v>
      </c>
      <c r="AS124" s="7">
        <f t="shared" si="709"/>
        <v>141094</v>
      </c>
      <c r="AT124" s="7">
        <f t="shared" si="710"/>
        <v>141158.76999999999</v>
      </c>
      <c r="AU124" s="7">
        <f t="shared" si="711"/>
        <v>139169.81</v>
      </c>
      <c r="AV124" s="20">
        <f t="shared" si="590"/>
        <v>1.0004590556650175</v>
      </c>
      <c r="AW124" s="20">
        <f t="shared" si="377"/>
        <v>1.0142916053417044</v>
      </c>
      <c r="AX124" s="24"/>
      <c r="AY124" s="24"/>
      <c r="AZ124" s="24"/>
      <c r="BA124" s="20" t="str">
        <f t="shared" si="591"/>
        <v xml:space="preserve"> </v>
      </c>
      <c r="BB124" s="20" t="str">
        <f t="shared" si="379"/>
        <v xml:space="preserve"> </v>
      </c>
      <c r="BC124" s="24"/>
      <c r="BD124" s="24"/>
      <c r="BE124" s="24"/>
      <c r="BF124" s="20" t="str">
        <f t="shared" si="380"/>
        <v xml:space="preserve"> </v>
      </c>
      <c r="BG124" s="20" t="str">
        <f t="shared" si="381"/>
        <v xml:space="preserve"> </v>
      </c>
      <c r="BH124" s="24"/>
      <c r="BI124" s="24"/>
      <c r="BJ124" s="24"/>
      <c r="BK124" s="20" t="str">
        <f t="shared" si="592"/>
        <v xml:space="preserve"> </v>
      </c>
      <c r="BL124" s="20" t="str">
        <f t="shared" si="383"/>
        <v xml:space="preserve"> </v>
      </c>
      <c r="BM124" s="24"/>
      <c r="BN124" s="24"/>
      <c r="BO124" s="24"/>
      <c r="BP124" s="20" t="str">
        <f t="shared" si="673"/>
        <v xml:space="preserve"> </v>
      </c>
      <c r="BQ124" s="20" t="str">
        <f t="shared" si="385"/>
        <v xml:space="preserve"> </v>
      </c>
      <c r="BR124" s="24"/>
      <c r="BS124" s="24"/>
      <c r="BT124" s="24"/>
      <c r="BU124" s="20" t="str">
        <f t="shared" si="593"/>
        <v xml:space="preserve"> </v>
      </c>
      <c r="BV124" s="20" t="str">
        <f t="shared" si="387"/>
        <v xml:space="preserve"> </v>
      </c>
      <c r="BW124" s="24">
        <v>141094</v>
      </c>
      <c r="BX124" s="24">
        <v>141158.76999999999</v>
      </c>
      <c r="BY124" s="24">
        <v>138616.07</v>
      </c>
      <c r="BZ124" s="20">
        <f t="shared" si="695"/>
        <v>1.0004590556650175</v>
      </c>
      <c r="CA124" s="20">
        <f t="shared" si="389"/>
        <v>1.0183434720086926</v>
      </c>
      <c r="CB124" s="24"/>
      <c r="CC124" s="24"/>
      <c r="CD124" s="24"/>
      <c r="CE124" s="20" t="str">
        <f t="shared" si="640"/>
        <v xml:space="preserve"> </v>
      </c>
      <c r="CF124" s="20" t="str">
        <f t="shared" si="390"/>
        <v xml:space="preserve"> </v>
      </c>
      <c r="CG124" s="19">
        <f t="shared" si="712"/>
        <v>0</v>
      </c>
      <c r="CH124" s="19">
        <f t="shared" si="713"/>
        <v>0</v>
      </c>
      <c r="CI124" s="19">
        <f t="shared" si="714"/>
        <v>0</v>
      </c>
      <c r="CJ124" s="26" t="str">
        <f t="shared" si="392"/>
        <v xml:space="preserve"> </v>
      </c>
      <c r="CK124" s="20" t="str">
        <f t="shared" si="416"/>
        <v xml:space="preserve"> </v>
      </c>
      <c r="CL124" s="24"/>
      <c r="CM124" s="24"/>
      <c r="CN124" s="24"/>
      <c r="CO124" s="20" t="str">
        <f t="shared" si="393"/>
        <v xml:space="preserve"> </v>
      </c>
      <c r="CP124" s="20" t="str">
        <f t="shared" si="417"/>
        <v xml:space="preserve"> </v>
      </c>
      <c r="CQ124" s="24"/>
      <c r="CR124" s="24"/>
      <c r="CS124" s="24"/>
      <c r="CT124" s="20" t="str">
        <f t="shared" si="394"/>
        <v xml:space="preserve"> </v>
      </c>
      <c r="CU124" s="20" t="str">
        <f t="shared" si="395"/>
        <v xml:space="preserve"> </v>
      </c>
      <c r="CV124" s="24"/>
      <c r="CW124" s="24"/>
      <c r="CX124" s="24"/>
      <c r="CY124" s="20" t="str">
        <f t="shared" si="418"/>
        <v xml:space="preserve"> </v>
      </c>
      <c r="CZ124" s="20" t="str">
        <f t="shared" si="419"/>
        <v xml:space="preserve"> </v>
      </c>
      <c r="DA124" s="24"/>
      <c r="DB124" s="24"/>
      <c r="DC124" s="24"/>
      <c r="DD124" s="20" t="str">
        <f t="shared" si="594"/>
        <v xml:space="preserve"> </v>
      </c>
      <c r="DE124" s="20" t="str">
        <f t="shared" si="397"/>
        <v xml:space="preserve"> </v>
      </c>
      <c r="DF124" s="24"/>
      <c r="DG124" s="24"/>
      <c r="DH124" s="24"/>
      <c r="DI124" s="20" t="str">
        <f t="shared" si="595"/>
        <v xml:space="preserve"> </v>
      </c>
      <c r="DJ124" s="20" t="str">
        <f t="shared" si="399"/>
        <v xml:space="preserve"> </v>
      </c>
      <c r="DK124" s="24"/>
      <c r="DL124" s="24">
        <v>553.74</v>
      </c>
      <c r="DM124" s="20" t="str">
        <f t="shared" si="697"/>
        <v xml:space="preserve"> </v>
      </c>
      <c r="DN124" s="24"/>
      <c r="DO124" s="24"/>
      <c r="DP124" s="24"/>
      <c r="DQ124" s="20" t="str">
        <f t="shared" si="596"/>
        <v xml:space="preserve"> </v>
      </c>
      <c r="DR124" s="20" t="str">
        <f t="shared" si="698"/>
        <v xml:space="preserve"> </v>
      </c>
      <c r="DS124" s="44"/>
      <c r="DT124" s="44"/>
      <c r="DU124" s="24"/>
      <c r="DV124" s="20" t="str">
        <f t="shared" si="534"/>
        <v xml:space="preserve"> </v>
      </c>
      <c r="DW124" s="20" t="str">
        <f t="shared" si="699"/>
        <v xml:space="preserve"> </v>
      </c>
    </row>
    <row r="125" spans="1:127" s="14" customFormat="1" ht="15.75" customHeight="1" outlineLevel="1" x14ac:dyDescent="0.25">
      <c r="A125" s="13">
        <f t="shared" si="715"/>
        <v>102</v>
      </c>
      <c r="B125" s="6" t="s">
        <v>104</v>
      </c>
      <c r="C125" s="19">
        <f t="shared" si="700"/>
        <v>1436301.57</v>
      </c>
      <c r="D125" s="48">
        <v>1436301.57</v>
      </c>
      <c r="E125" s="19">
        <f t="shared" si="701"/>
        <v>1843721.53</v>
      </c>
      <c r="F125" s="48">
        <v>1843721.53</v>
      </c>
      <c r="G125" s="19">
        <f t="shared" si="702"/>
        <v>1584278.98</v>
      </c>
      <c r="H125" s="20">
        <f t="shared" si="583"/>
        <v>1.2836590647185604</v>
      </c>
      <c r="I125" s="20">
        <f t="shared" si="359"/>
        <v>1.1637606464992676</v>
      </c>
      <c r="J125" s="12">
        <f t="shared" si="703"/>
        <v>1356301.57</v>
      </c>
      <c r="K125" s="17">
        <f t="shared" si="703"/>
        <v>1756647.86</v>
      </c>
      <c r="L125" s="12">
        <f t="shared" si="703"/>
        <v>1518365.04</v>
      </c>
      <c r="M125" s="20">
        <f t="shared" si="584"/>
        <v>1.2951749808857038</v>
      </c>
      <c r="N125" s="20">
        <f t="shared" si="363"/>
        <v>1.156933816126325</v>
      </c>
      <c r="O125" s="24">
        <v>212813.93</v>
      </c>
      <c r="P125" s="24">
        <v>270075.64</v>
      </c>
      <c r="Q125" s="24">
        <v>203732.56</v>
      </c>
      <c r="R125" s="20">
        <f t="shared" si="585"/>
        <v>1.2690693696601534</v>
      </c>
      <c r="S125" s="20">
        <f t="shared" si="365"/>
        <v>1.3256380816105193</v>
      </c>
      <c r="T125" s="24"/>
      <c r="U125" s="24"/>
      <c r="V125" s="24"/>
      <c r="W125" s="20" t="str">
        <f t="shared" si="586"/>
        <v xml:space="preserve"> </v>
      </c>
      <c r="X125" s="20" t="str">
        <f t="shared" si="708"/>
        <v xml:space="preserve"> </v>
      </c>
      <c r="Y125" s="24">
        <v>10000</v>
      </c>
      <c r="Z125" s="24">
        <v>-7051.96</v>
      </c>
      <c r="AA125" s="24">
        <v>6782.4</v>
      </c>
      <c r="AB125" s="20" t="str">
        <f t="shared" si="587"/>
        <v xml:space="preserve"> </v>
      </c>
      <c r="AC125" s="20">
        <f t="shared" si="369"/>
        <v>-1.0397440434064638</v>
      </c>
      <c r="AD125" s="24">
        <v>90000</v>
      </c>
      <c r="AE125" s="24">
        <v>105419.22</v>
      </c>
      <c r="AF125" s="24">
        <v>153616</v>
      </c>
      <c r="AG125" s="20">
        <f t="shared" si="588"/>
        <v>1.1713246666666666</v>
      </c>
      <c r="AH125" s="20">
        <f t="shared" si="704"/>
        <v>0.68625156233725659</v>
      </c>
      <c r="AI125" s="24">
        <v>1033487.64</v>
      </c>
      <c r="AJ125" s="24">
        <v>1375604.96</v>
      </c>
      <c r="AK125" s="24">
        <v>1141134.08</v>
      </c>
      <c r="AL125" s="20">
        <f t="shared" si="589"/>
        <v>1.331031844754331</v>
      </c>
      <c r="AM125" s="20">
        <f t="shared" si="373"/>
        <v>1.2054718057320659</v>
      </c>
      <c r="AN125" s="24">
        <v>10000</v>
      </c>
      <c r="AO125" s="24">
        <v>12600</v>
      </c>
      <c r="AP125" s="24">
        <v>13100</v>
      </c>
      <c r="AQ125" s="20">
        <f t="shared" si="689"/>
        <v>1.26</v>
      </c>
      <c r="AR125" s="20">
        <f t="shared" si="374"/>
        <v>0.96183206106870234</v>
      </c>
      <c r="AS125" s="7">
        <f t="shared" si="709"/>
        <v>80000</v>
      </c>
      <c r="AT125" s="7">
        <f t="shared" si="710"/>
        <v>87073.670000000013</v>
      </c>
      <c r="AU125" s="7">
        <f t="shared" si="711"/>
        <v>65913.94</v>
      </c>
      <c r="AV125" s="20">
        <f t="shared" si="590"/>
        <v>1.0884208750000002</v>
      </c>
      <c r="AW125" s="20">
        <f t="shared" si="377"/>
        <v>1.3210205610527912</v>
      </c>
      <c r="AX125" s="24"/>
      <c r="AY125" s="24"/>
      <c r="AZ125" s="24"/>
      <c r="BA125" s="20" t="str">
        <f t="shared" si="591"/>
        <v xml:space="preserve"> </v>
      </c>
      <c r="BB125" s="20" t="str">
        <f t="shared" si="379"/>
        <v xml:space="preserve"> </v>
      </c>
      <c r="BC125" s="24">
        <v>45000</v>
      </c>
      <c r="BD125" s="24">
        <v>53897.51</v>
      </c>
      <c r="BE125" s="24">
        <v>34479.279999999999</v>
      </c>
      <c r="BF125" s="20">
        <f t="shared" si="380"/>
        <v>1.1977224444444445</v>
      </c>
      <c r="BG125" s="20">
        <f t="shared" si="381"/>
        <v>1.5631854841516413</v>
      </c>
      <c r="BH125" s="24"/>
      <c r="BI125" s="24"/>
      <c r="BJ125" s="24"/>
      <c r="BK125" s="20" t="str">
        <f t="shared" si="592"/>
        <v xml:space="preserve"> </v>
      </c>
      <c r="BL125" s="20" t="str">
        <f t="shared" si="383"/>
        <v xml:space="preserve"> </v>
      </c>
      <c r="BM125" s="24"/>
      <c r="BN125" s="24"/>
      <c r="BO125" s="24"/>
      <c r="BP125" s="20" t="str">
        <f t="shared" si="673"/>
        <v xml:space="preserve"> </v>
      </c>
      <c r="BQ125" s="20" t="str">
        <f t="shared" si="385"/>
        <v xml:space="preserve"> </v>
      </c>
      <c r="BR125" s="24"/>
      <c r="BS125" s="24"/>
      <c r="BT125" s="24"/>
      <c r="BU125" s="20" t="str">
        <f t="shared" si="593"/>
        <v xml:space="preserve"> </v>
      </c>
      <c r="BV125" s="20" t="str">
        <f t="shared" si="387"/>
        <v xml:space="preserve"> </v>
      </c>
      <c r="BW125" s="24">
        <v>35000</v>
      </c>
      <c r="BX125" s="24">
        <v>33176.160000000003</v>
      </c>
      <c r="BY125" s="24">
        <v>31202.66</v>
      </c>
      <c r="BZ125" s="20">
        <f t="shared" si="695"/>
        <v>0.9478902857142858</v>
      </c>
      <c r="CA125" s="20">
        <f t="shared" si="389"/>
        <v>1.0632478128467253</v>
      </c>
      <c r="CB125" s="24"/>
      <c r="CC125" s="24"/>
      <c r="CD125" s="24"/>
      <c r="CE125" s="20" t="str">
        <f t="shared" si="640"/>
        <v xml:space="preserve"> </v>
      </c>
      <c r="CF125" s="20" t="str">
        <f t="shared" si="390"/>
        <v xml:space="preserve"> </v>
      </c>
      <c r="CG125" s="19">
        <f t="shared" si="712"/>
        <v>0</v>
      </c>
      <c r="CH125" s="19">
        <f t="shared" si="713"/>
        <v>0</v>
      </c>
      <c r="CI125" s="19">
        <f t="shared" si="714"/>
        <v>0</v>
      </c>
      <c r="CJ125" s="26" t="str">
        <f t="shared" si="392"/>
        <v xml:space="preserve"> </v>
      </c>
      <c r="CK125" s="20" t="str">
        <f t="shared" si="416"/>
        <v xml:space="preserve"> </v>
      </c>
      <c r="CL125" s="24"/>
      <c r="CM125" s="24"/>
      <c r="CN125" s="24"/>
      <c r="CO125" s="20" t="str">
        <f t="shared" si="393"/>
        <v xml:space="preserve"> </v>
      </c>
      <c r="CP125" s="20" t="str">
        <f t="shared" si="417"/>
        <v xml:space="preserve"> </v>
      </c>
      <c r="CQ125" s="24"/>
      <c r="CR125" s="24"/>
      <c r="CS125" s="24"/>
      <c r="CT125" s="20" t="str">
        <f t="shared" si="394"/>
        <v xml:space="preserve"> </v>
      </c>
      <c r="CU125" s="20" t="str">
        <f t="shared" si="395"/>
        <v xml:space="preserve"> </v>
      </c>
      <c r="CV125" s="24"/>
      <c r="CW125" s="24"/>
      <c r="CX125" s="24"/>
      <c r="CY125" s="20" t="str">
        <f t="shared" si="418"/>
        <v xml:space="preserve"> </v>
      </c>
      <c r="CZ125" s="20" t="str">
        <f t="shared" si="419"/>
        <v xml:space="preserve"> </v>
      </c>
      <c r="DA125" s="24"/>
      <c r="DB125" s="24"/>
      <c r="DC125" s="24"/>
      <c r="DD125" s="20" t="str">
        <f t="shared" si="594"/>
        <v xml:space="preserve"> </v>
      </c>
      <c r="DE125" s="20" t="str">
        <f t="shared" si="397"/>
        <v xml:space="preserve"> </v>
      </c>
      <c r="DF125" s="24"/>
      <c r="DG125" s="24"/>
      <c r="DH125" s="24"/>
      <c r="DI125" s="20" t="str">
        <f t="shared" si="595"/>
        <v xml:space="preserve"> </v>
      </c>
      <c r="DJ125" s="20" t="str">
        <f t="shared" si="399"/>
        <v xml:space="preserve"> </v>
      </c>
      <c r="DK125" s="24"/>
      <c r="DL125" s="24">
        <v>232</v>
      </c>
      <c r="DM125" s="20" t="str">
        <f t="shared" si="697"/>
        <v xml:space="preserve"> </v>
      </c>
      <c r="DN125" s="24"/>
      <c r="DO125" s="24"/>
      <c r="DP125" s="24"/>
      <c r="DQ125" s="20" t="str">
        <f t="shared" si="596"/>
        <v xml:space="preserve"> </v>
      </c>
      <c r="DR125" s="20" t="str">
        <f t="shared" si="698"/>
        <v xml:space="preserve"> </v>
      </c>
      <c r="DS125" s="44"/>
      <c r="DT125" s="44"/>
      <c r="DU125" s="24"/>
      <c r="DV125" s="20" t="str">
        <f t="shared" si="534"/>
        <v xml:space="preserve"> </v>
      </c>
      <c r="DW125" s="20" t="str">
        <f t="shared" si="699"/>
        <v xml:space="preserve"> </v>
      </c>
    </row>
    <row r="126" spans="1:127" s="14" customFormat="1" ht="15.75" customHeight="1" outlineLevel="1" x14ac:dyDescent="0.25">
      <c r="A126" s="13">
        <f t="shared" si="715"/>
        <v>103</v>
      </c>
      <c r="B126" s="6" t="s">
        <v>0</v>
      </c>
      <c r="C126" s="19">
        <f t="shared" si="700"/>
        <v>2186200</v>
      </c>
      <c r="D126" s="48">
        <v>2186200</v>
      </c>
      <c r="E126" s="19">
        <f t="shared" si="701"/>
        <v>3434637.8400000003</v>
      </c>
      <c r="F126" s="48">
        <v>3434637.84</v>
      </c>
      <c r="G126" s="19">
        <f t="shared" si="702"/>
        <v>2222081.4900000002</v>
      </c>
      <c r="H126" s="20">
        <f t="shared" ref="H126:H142" si="716">IF(E126&lt;=0," ",IF(E126/C126*100&gt;200,"СВ.200",E126/C126))</f>
        <v>1.5710538102643858</v>
      </c>
      <c r="I126" s="20">
        <f t="shared" si="359"/>
        <v>1.5456849154528531</v>
      </c>
      <c r="J126" s="12">
        <f t="shared" si="703"/>
        <v>1945000</v>
      </c>
      <c r="K126" s="17">
        <f t="shared" si="703"/>
        <v>3124499.24</v>
      </c>
      <c r="L126" s="12">
        <f t="shared" si="703"/>
        <v>2028586.54</v>
      </c>
      <c r="M126" s="20">
        <f t="shared" ref="M126:M145" si="717">IF(K126&lt;=0," ",IF(K126/J126*100&gt;200,"СВ.200",K126/J126))</f>
        <v>1.6064263444730078</v>
      </c>
      <c r="N126" s="20">
        <f t="shared" si="363"/>
        <v>1.5402346305620267</v>
      </c>
      <c r="O126" s="24">
        <v>400000</v>
      </c>
      <c r="P126" s="24">
        <v>450197.89</v>
      </c>
      <c r="Q126" s="24">
        <v>414065.62</v>
      </c>
      <c r="R126" s="20">
        <f t="shared" ref="R126:R142" si="718">IF(P126&lt;=0," ",IF(O126&lt;=0," ",IF(P126/O126*100&gt;200,"СВ.200",P126/O126)))</f>
        <v>1.125494725</v>
      </c>
      <c r="S126" s="20">
        <f t="shared" si="365"/>
        <v>1.0872621832259342</v>
      </c>
      <c r="T126" s="24"/>
      <c r="U126" s="24"/>
      <c r="V126" s="24"/>
      <c r="W126" s="20" t="str">
        <f t="shared" ref="W126:W142" si="719">IF(U126&lt;=0," ",IF(T126&lt;=0," ",IF(U126/T126*100&gt;200,"СВ.200",U126/T126)))</f>
        <v xml:space="preserve"> </v>
      </c>
      <c r="X126" s="20" t="str">
        <f t="shared" si="708"/>
        <v xml:space="preserve"> </v>
      </c>
      <c r="Y126" s="24"/>
      <c r="Z126" s="24">
        <v>5471.71</v>
      </c>
      <c r="AA126" s="24">
        <v>867.08</v>
      </c>
      <c r="AB126" s="20" t="str">
        <f t="shared" si="587"/>
        <v xml:space="preserve"> </v>
      </c>
      <c r="AC126" s="20" t="str">
        <f t="shared" si="369"/>
        <v>св.200</v>
      </c>
      <c r="AD126" s="24">
        <v>400000</v>
      </c>
      <c r="AE126" s="24">
        <v>358808.16</v>
      </c>
      <c r="AF126" s="24">
        <v>486799.06</v>
      </c>
      <c r="AG126" s="20">
        <f t="shared" ref="AG126:AG142" si="720">IF(AE126&lt;=0," ",IF(AD126&lt;=0," ",IF(AE126/AD126*100&gt;200,"СВ.200",AE126/AD126)))</f>
        <v>0.89702039999999994</v>
      </c>
      <c r="AH126" s="20">
        <f t="shared" si="704"/>
        <v>0.73707652599000495</v>
      </c>
      <c r="AI126" s="24">
        <v>1135000</v>
      </c>
      <c r="AJ126" s="24">
        <v>2301011.48</v>
      </c>
      <c r="AK126" s="24">
        <v>1117144.78</v>
      </c>
      <c r="AL126" s="20" t="str">
        <f t="shared" ref="AL126:AL142" si="721">IF(AJ126&lt;=0," ",IF(AI126&lt;=0," ",IF(AJ126/AI126*100&gt;200,"СВ.200",AJ126/AI126)))</f>
        <v>СВ.200</v>
      </c>
      <c r="AM126" s="20" t="str">
        <f t="shared" si="373"/>
        <v>св.200</v>
      </c>
      <c r="AN126" s="24">
        <v>10000</v>
      </c>
      <c r="AO126" s="24">
        <v>9010</v>
      </c>
      <c r="AP126" s="24">
        <v>9710</v>
      </c>
      <c r="AQ126" s="20">
        <f t="shared" si="689"/>
        <v>0.90100000000000002</v>
      </c>
      <c r="AR126" s="20">
        <f t="shared" si="374"/>
        <v>0.92790937178166844</v>
      </c>
      <c r="AS126" s="7">
        <f t="shared" si="709"/>
        <v>241200</v>
      </c>
      <c r="AT126" s="7">
        <f t="shared" si="710"/>
        <v>310138.59999999998</v>
      </c>
      <c r="AU126" s="7">
        <f t="shared" si="711"/>
        <v>193494.95</v>
      </c>
      <c r="AV126" s="20">
        <f t="shared" ref="AV126:AV142" si="722">IF(AT126&lt;=0," ",IF(AS126&lt;=0," ",IF(AT126/AS126*100&gt;200,"СВ.200",AT126/AS126)))</f>
        <v>1.2858150912106134</v>
      </c>
      <c r="AW126" s="20">
        <f t="shared" si="377"/>
        <v>1.6028252933732894</v>
      </c>
      <c r="AX126" s="24"/>
      <c r="AY126" s="24"/>
      <c r="AZ126" s="24"/>
      <c r="BA126" s="20" t="str">
        <f t="shared" ref="BA126:BA142" si="723">IF(AY126&lt;=0," ",IF(AX126&lt;=0," ",IF(AY126/AX126*100&gt;200,"СВ.200",AY126/AX126)))</f>
        <v xml:space="preserve"> </v>
      </c>
      <c r="BB126" s="20" t="str">
        <f t="shared" si="379"/>
        <v xml:space="preserve"> </v>
      </c>
      <c r="BC126" s="24"/>
      <c r="BD126" s="24"/>
      <c r="BE126" s="24"/>
      <c r="BF126" s="20" t="str">
        <f t="shared" si="380"/>
        <v xml:space="preserve"> </v>
      </c>
      <c r="BG126" s="20" t="str">
        <f t="shared" si="381"/>
        <v xml:space="preserve"> </v>
      </c>
      <c r="BH126" s="24">
        <v>141200</v>
      </c>
      <c r="BI126" s="24">
        <v>139650</v>
      </c>
      <c r="BJ126" s="24">
        <v>135525</v>
      </c>
      <c r="BK126" s="20">
        <f t="shared" ref="BK126:BK142" si="724">IF(BI126&lt;=0," ",IF(BH126&lt;=0," ",IF(BI126/BH126*100&gt;200,"СВ.200",BI126/BH126)))</f>
        <v>0.98902266288951846</v>
      </c>
      <c r="BL126" s="20">
        <f t="shared" si="383"/>
        <v>1.0304371887105701</v>
      </c>
      <c r="BM126" s="24"/>
      <c r="BN126" s="24"/>
      <c r="BO126" s="24"/>
      <c r="BP126" s="20" t="str">
        <f t="shared" si="673"/>
        <v xml:space="preserve"> </v>
      </c>
      <c r="BQ126" s="20" t="str">
        <f t="shared" si="385"/>
        <v xml:space="preserve"> </v>
      </c>
      <c r="BR126" s="24"/>
      <c r="BS126" s="24"/>
      <c r="BT126" s="24"/>
      <c r="BU126" s="20" t="str">
        <f t="shared" ref="BU126:BU142" si="725">IF(BS126&lt;=0," ",IF(BR126&lt;=0," ",IF(BS126/BR126*100&gt;200,"СВ.200",BS126/BR126)))</f>
        <v xml:space="preserve"> </v>
      </c>
      <c r="BV126" s="20" t="str">
        <f t="shared" si="387"/>
        <v xml:space="preserve"> </v>
      </c>
      <c r="BW126" s="24">
        <v>100000</v>
      </c>
      <c r="BX126" s="24">
        <v>170488.6</v>
      </c>
      <c r="BY126" s="24">
        <v>84069.35</v>
      </c>
      <c r="BZ126" s="20">
        <f t="shared" si="695"/>
        <v>1.7048860000000001</v>
      </c>
      <c r="CA126" s="20" t="str">
        <f t="shared" si="389"/>
        <v>св.200</v>
      </c>
      <c r="CB126" s="24"/>
      <c r="CC126" s="24"/>
      <c r="CD126" s="24"/>
      <c r="CE126" s="20" t="str">
        <f t="shared" si="640"/>
        <v xml:space="preserve"> </v>
      </c>
      <c r="CF126" s="20" t="str">
        <f t="shared" si="390"/>
        <v xml:space="preserve"> </v>
      </c>
      <c r="CG126" s="19">
        <f t="shared" si="712"/>
        <v>0</v>
      </c>
      <c r="CH126" s="19">
        <f t="shared" si="713"/>
        <v>0</v>
      </c>
      <c r="CI126" s="19">
        <f t="shared" si="714"/>
        <v>0</v>
      </c>
      <c r="CJ126" s="26" t="str">
        <f t="shared" si="392"/>
        <v xml:space="preserve"> </v>
      </c>
      <c r="CK126" s="20" t="str">
        <f t="shared" si="416"/>
        <v xml:space="preserve"> </v>
      </c>
      <c r="CL126" s="24"/>
      <c r="CM126" s="24"/>
      <c r="CN126" s="24"/>
      <c r="CO126" s="20" t="str">
        <f t="shared" si="393"/>
        <v xml:space="preserve"> </v>
      </c>
      <c r="CP126" s="20" t="str">
        <f t="shared" si="417"/>
        <v xml:space="preserve"> </v>
      </c>
      <c r="CQ126" s="24"/>
      <c r="CR126" s="24"/>
      <c r="CS126" s="24"/>
      <c r="CT126" s="20" t="str">
        <f t="shared" si="394"/>
        <v xml:space="preserve"> </v>
      </c>
      <c r="CU126" s="20" t="str">
        <f t="shared" si="395"/>
        <v xml:space="preserve"> </v>
      </c>
      <c r="CV126" s="24"/>
      <c r="CW126" s="24"/>
      <c r="CX126" s="24"/>
      <c r="CY126" s="20" t="str">
        <f t="shared" si="418"/>
        <v xml:space="preserve"> </v>
      </c>
      <c r="CZ126" s="20" t="str">
        <f t="shared" si="419"/>
        <v xml:space="preserve"> </v>
      </c>
      <c r="DA126" s="24"/>
      <c r="DB126" s="24"/>
      <c r="DC126" s="24"/>
      <c r="DD126" s="20" t="str">
        <f t="shared" ref="DD126:DD142" si="726">IF(DB126&lt;=0," ",IF(DA126&lt;=0," ",IF(DB126/DA126*100&gt;200,"СВ.200",DB126/DA126)))</f>
        <v xml:space="preserve"> </v>
      </c>
      <c r="DE126" s="20" t="str">
        <f t="shared" si="397"/>
        <v xml:space="preserve"> </v>
      </c>
      <c r="DF126" s="24"/>
      <c r="DG126" s="24"/>
      <c r="DH126" s="24"/>
      <c r="DI126" s="20" t="str">
        <f t="shared" ref="DI126:DI142" si="727">IF(DG126&lt;=0," ",IF(DF126&lt;=0," ",IF(DG126/DF126*100&gt;200,"СВ.200",DG126/DF126)))</f>
        <v xml:space="preserve"> </v>
      </c>
      <c r="DJ126" s="20" t="str">
        <f t="shared" si="399"/>
        <v xml:space="preserve"> </v>
      </c>
      <c r="DK126" s="24"/>
      <c r="DL126" s="24">
        <v>-26099.4</v>
      </c>
      <c r="DM126" s="20" t="str">
        <f t="shared" si="697"/>
        <v xml:space="preserve"> </v>
      </c>
      <c r="DN126" s="24"/>
      <c r="DO126" s="24"/>
      <c r="DP126" s="24"/>
      <c r="DQ126" s="20" t="str">
        <f t="shared" ref="DQ126:DQ142" si="728">IF(DO126&lt;=0," ",IF(DN126&lt;=0," ",IF(DO126/DN126*100&gt;200,"СВ.200",DO126/DN126)))</f>
        <v xml:space="preserve"> </v>
      </c>
      <c r="DR126" s="20" t="str">
        <f t="shared" si="698"/>
        <v xml:space="preserve"> </v>
      </c>
      <c r="DS126" s="44"/>
      <c r="DT126" s="44"/>
      <c r="DU126" s="24"/>
      <c r="DV126" s="20" t="str">
        <f t="shared" si="534"/>
        <v xml:space="preserve"> </v>
      </c>
      <c r="DW126" s="20" t="str">
        <f t="shared" si="699"/>
        <v xml:space="preserve"> </v>
      </c>
    </row>
    <row r="127" spans="1:127" s="14" customFormat="1" ht="15.75" customHeight="1" outlineLevel="1" x14ac:dyDescent="0.25">
      <c r="A127" s="13">
        <f t="shared" si="715"/>
        <v>104</v>
      </c>
      <c r="B127" s="71" t="s">
        <v>174</v>
      </c>
      <c r="C127" s="19">
        <f t="shared" si="700"/>
        <v>5794212</v>
      </c>
      <c r="D127" s="48">
        <v>5794212</v>
      </c>
      <c r="E127" s="69">
        <f t="shared" si="701"/>
        <v>5733449.3100000005</v>
      </c>
      <c r="F127" s="70">
        <v>5728537.3099999996</v>
      </c>
      <c r="G127" s="19">
        <f t="shared" si="702"/>
        <v>4277993.45</v>
      </c>
      <c r="H127" s="20">
        <f t="shared" si="716"/>
        <v>0.98951320904378381</v>
      </c>
      <c r="I127" s="20">
        <f t="shared" ref="I127:I144" si="729">IF(G127=0," ",IF(E127/G127*100&gt;200,"св.200",E127/G127))</f>
        <v>1.3402192820094196</v>
      </c>
      <c r="J127" s="12">
        <f t="shared" si="703"/>
        <v>5477000</v>
      </c>
      <c r="K127" s="17">
        <f t="shared" si="703"/>
        <v>5514020.3600000003</v>
      </c>
      <c r="L127" s="12">
        <f t="shared" si="703"/>
        <v>4026127</v>
      </c>
      <c r="M127" s="20">
        <f t="shared" si="717"/>
        <v>1.006759240460106</v>
      </c>
      <c r="N127" s="20">
        <f t="shared" ref="N127:N142" si="730">IF(L127=0," ",IF(K127/L127*100&gt;200,"св.200",K127/L127))</f>
        <v>1.36955946993227</v>
      </c>
      <c r="O127" s="24">
        <v>965000</v>
      </c>
      <c r="P127" s="24">
        <v>1113139.3400000001</v>
      </c>
      <c r="Q127" s="24">
        <v>1116193.83</v>
      </c>
      <c r="R127" s="20">
        <f t="shared" si="718"/>
        <v>1.1535122694300519</v>
      </c>
      <c r="S127" s="20">
        <f t="shared" ref="S127:S142" si="731">IF(Q127=0," ",IF(P127/Q127*100&gt;200,"св.200",P127/Q127))</f>
        <v>0.99726347707906615</v>
      </c>
      <c r="T127" s="24"/>
      <c r="U127" s="24"/>
      <c r="V127" s="24"/>
      <c r="W127" s="20" t="str">
        <f t="shared" si="719"/>
        <v xml:space="preserve"> </v>
      </c>
      <c r="X127" s="20" t="str">
        <f t="shared" si="708"/>
        <v xml:space="preserve"> </v>
      </c>
      <c r="Y127" s="24">
        <v>83000</v>
      </c>
      <c r="Z127" s="24">
        <v>82642.39</v>
      </c>
      <c r="AA127" s="24">
        <v>91498</v>
      </c>
      <c r="AB127" s="20">
        <f t="shared" ref="AB127:AB142" si="732">IF(Z127&lt;=0," ",IF(Y127&lt;=0," ",IF(Z127/Y127*100&gt;200,"СВ.200",Z127/Y127)))</f>
        <v>0.99569144578313251</v>
      </c>
      <c r="AC127" s="20">
        <f>IF(Z127=0," ",IF(Z127/AA127*100&gt;200,"св.200",Z127/AA127))</f>
        <v>0.90321526153577125</v>
      </c>
      <c r="AD127" s="24">
        <v>750000</v>
      </c>
      <c r="AE127" s="24">
        <v>747280.47</v>
      </c>
      <c r="AF127" s="24">
        <v>545968.30000000005</v>
      </c>
      <c r="AG127" s="20">
        <f t="shared" si="720"/>
        <v>0.99637396</v>
      </c>
      <c r="AH127" s="20">
        <f t="shared" si="704"/>
        <v>1.368725015719777</v>
      </c>
      <c r="AI127" s="24">
        <v>3644000</v>
      </c>
      <c r="AJ127" s="24">
        <v>3559398.16</v>
      </c>
      <c r="AK127" s="24">
        <v>2233816.87</v>
      </c>
      <c r="AL127" s="20">
        <f t="shared" si="721"/>
        <v>0.97678324917672887</v>
      </c>
      <c r="AM127" s="20">
        <f t="shared" ref="AM127:AM142" si="733">IF(AK127=0," ",IF(AJ127/AK127*100&gt;200,"св.200",AJ127/AK127))</f>
        <v>1.5934153814497785</v>
      </c>
      <c r="AN127" s="24">
        <v>35000</v>
      </c>
      <c r="AO127" s="24">
        <v>11560</v>
      </c>
      <c r="AP127" s="24">
        <v>38650</v>
      </c>
      <c r="AQ127" s="20">
        <f t="shared" si="689"/>
        <v>0.33028571428571429</v>
      </c>
      <c r="AR127" s="20">
        <f t="shared" ref="AR127:AR142" si="734">IF(AP127=0," ",IF(AO127/AP127*100&gt;200,"св.200",AO127/AP127))</f>
        <v>0.29909443725743856</v>
      </c>
      <c r="AS127" s="7">
        <f t="shared" si="709"/>
        <v>317212</v>
      </c>
      <c r="AT127" s="68">
        <f t="shared" si="710"/>
        <v>219428.95</v>
      </c>
      <c r="AU127" s="7">
        <f t="shared" si="711"/>
        <v>251866.45</v>
      </c>
      <c r="AV127" s="20">
        <f t="shared" si="722"/>
        <v>0.6917422733061801</v>
      </c>
      <c r="AW127" s="20">
        <f t="shared" ref="AW127:AW142" si="735">IF(AU127=0," ",IF(AT127/AU127*100&gt;200,"св.200",AT127/AU127))</f>
        <v>0.87121150911524736</v>
      </c>
      <c r="AX127" s="24"/>
      <c r="AY127" s="24"/>
      <c r="AZ127" s="24"/>
      <c r="BA127" s="20" t="str">
        <f t="shared" si="723"/>
        <v xml:space="preserve"> </v>
      </c>
      <c r="BB127" s="20" t="str">
        <f t="shared" ref="BB127:BB142" si="736">IF(AZ127=0," ",IF(AY127/AZ127*100&gt;200,"св.200",AY127/AZ127))</f>
        <v xml:space="preserve"> </v>
      </c>
      <c r="BC127" s="24">
        <v>193500</v>
      </c>
      <c r="BD127" s="24">
        <v>86432.45</v>
      </c>
      <c r="BE127" s="24">
        <v>89385.35</v>
      </c>
      <c r="BF127" s="20">
        <f t="shared" ref="BF127:BF142" si="737">IF(BD127&lt;=0," ",IF(BC127&lt;=0," ",IF(BD127/BC127*100&gt;200,"СВ.200",BD127/BC127)))</f>
        <v>0.44667932816537465</v>
      </c>
      <c r="BG127" s="20">
        <f t="shared" ref="BG127:BG142" si="738">IF(BE127=0," ",IF(BD127/BE127*100&gt;200,"св.200",BD127/BE127))</f>
        <v>0.96696438510337535</v>
      </c>
      <c r="BH127" s="24"/>
      <c r="BI127" s="24"/>
      <c r="BJ127" s="24"/>
      <c r="BK127" s="20" t="str">
        <f t="shared" si="724"/>
        <v xml:space="preserve"> </v>
      </c>
      <c r="BL127" s="20" t="str">
        <f t="shared" ref="BL127:BL142" si="739">IF(BJ127=0," ",IF(BI127/BJ127*100&gt;200,"св.200",BI127/BJ127))</f>
        <v xml:space="preserve"> </v>
      </c>
      <c r="BM127" s="24"/>
      <c r="BN127" s="24"/>
      <c r="BO127" s="24"/>
      <c r="BP127" s="20" t="str">
        <f t="shared" si="673"/>
        <v xml:space="preserve"> </v>
      </c>
      <c r="BQ127" s="20" t="str">
        <f t="shared" ref="BQ127:BQ142" si="740">IF(BO127=0," ",IF(BN127/BO127*100&gt;200,"св.200",BN127/BO127))</f>
        <v xml:space="preserve"> </v>
      </c>
      <c r="BR127" s="24">
        <v>118800</v>
      </c>
      <c r="BS127" s="24">
        <v>118800</v>
      </c>
      <c r="BT127" s="24">
        <v>90000</v>
      </c>
      <c r="BU127" s="20">
        <f t="shared" si="725"/>
        <v>1</v>
      </c>
      <c r="BV127" s="20">
        <f t="shared" ref="BV127:BV142" si="741">IF(BT127=0," ",IF(BS127/BT127*100&gt;200,"св.200",BS127/BT127))</f>
        <v>1.32</v>
      </c>
      <c r="BW127" s="24">
        <v>4912</v>
      </c>
      <c r="BX127" s="24">
        <v>4912</v>
      </c>
      <c r="BY127" s="24"/>
      <c r="BZ127" s="20">
        <f t="shared" si="695"/>
        <v>1</v>
      </c>
      <c r="CA127" s="20" t="str">
        <f t="shared" ref="CA127:CA142" si="742">IF(BY127=0," ",IF(BX127/BY127*100&gt;200,"св.200",BX127/BY127))</f>
        <v xml:space="preserve"> </v>
      </c>
      <c r="CB127" s="24"/>
      <c r="CC127" s="24"/>
      <c r="CD127" s="24"/>
      <c r="CE127" s="20" t="str">
        <f t="shared" si="640"/>
        <v xml:space="preserve"> </v>
      </c>
      <c r="CF127" s="20" t="str">
        <f t="shared" ref="CF127:CF142" si="743">IF(CD127=0," ",IF(CC127/CD127*100&gt;200,"св.200",CC127/CD127))</f>
        <v xml:space="preserve"> </v>
      </c>
      <c r="CG127" s="19">
        <f t="shared" si="712"/>
        <v>0</v>
      </c>
      <c r="CH127" s="19">
        <f t="shared" si="713"/>
        <v>0</v>
      </c>
      <c r="CI127" s="19">
        <f t="shared" si="714"/>
        <v>30770.74</v>
      </c>
      <c r="CJ127" s="26" t="str">
        <f t="shared" ref="CJ127:CJ142" si="744">IF(CH127&lt;=0," ",IF(CG127&lt;=0," ",IF(CH127/CG127*100&gt;200,"СВ.200",CH127/CG127)))</f>
        <v xml:space="preserve"> </v>
      </c>
      <c r="CK127" s="20">
        <f t="shared" ref="CK127:CK142" si="745">IF(CI127=0," ",IF(CH127/CI127*100&gt;200,"св.200",CH127/CI127))</f>
        <v>0</v>
      </c>
      <c r="CL127" s="24"/>
      <c r="CM127" s="24"/>
      <c r="CN127" s="24"/>
      <c r="CO127" s="20" t="str">
        <f t="shared" ref="CO127:CO142" si="746">IF(CM127&lt;=0," ",IF(CL127&lt;=0," ",IF(CM127/CL127*100&gt;200,"СВ.200",CM127/CL127)))</f>
        <v xml:space="preserve"> </v>
      </c>
      <c r="CP127" s="20" t="str">
        <f t="shared" ref="CP127:CP142" si="747">IF(CN127=0," ",IF(CM127/CN127*100&gt;200,"св.200",CM127/CN127))</f>
        <v xml:space="preserve"> </v>
      </c>
      <c r="CQ127" s="24"/>
      <c r="CR127" s="24"/>
      <c r="CS127" s="24">
        <v>30770.74</v>
      </c>
      <c r="CT127" s="20" t="str">
        <f t="shared" ref="CT127:CT142" si="748">IF(CR127&lt;=0," ",IF(CQ127&lt;=0," ",IF(CR127/CQ127*100&gt;200,"СВ.200",CR127/CQ127)))</f>
        <v xml:space="preserve"> </v>
      </c>
      <c r="CU127" s="20">
        <f t="shared" ref="CU127:CU142" si="749">IF(CS127=0," ",IF(CR127/CS127*100&gt;200,"св.200",CR127/CS127))</f>
        <v>0</v>
      </c>
      <c r="CV127" s="24"/>
      <c r="CW127" s="24"/>
      <c r="CX127" s="24"/>
      <c r="CY127" s="20" t="str">
        <f t="shared" si="418"/>
        <v xml:space="preserve"> </v>
      </c>
      <c r="CZ127" s="20" t="str">
        <f t="shared" si="419"/>
        <v xml:space="preserve"> </v>
      </c>
      <c r="DA127" s="24"/>
      <c r="DB127" s="24"/>
      <c r="DC127" s="24"/>
      <c r="DD127" s="20" t="str">
        <f t="shared" si="726"/>
        <v xml:space="preserve"> </v>
      </c>
      <c r="DE127" s="20" t="str">
        <f t="shared" ref="DE127:DE142" si="750">IF(DC127=0," ",IF(DB127/DC127*100&gt;200,"св.200",DB127/DC127))</f>
        <v xml:space="preserve"> </v>
      </c>
      <c r="DF127" s="24"/>
      <c r="DG127" s="24"/>
      <c r="DH127" s="24"/>
      <c r="DI127" s="20" t="str">
        <f>IF(DG127&lt;=0," ",IF(DH127&lt;=0," ",IF(DG127/DH127*100&gt;200,"СВ.200",DG127/DH127)))</f>
        <v xml:space="preserve"> </v>
      </c>
      <c r="DJ127" s="20" t="str">
        <f t="shared" si="399"/>
        <v xml:space="preserve"> </v>
      </c>
      <c r="DK127" s="66">
        <v>9284.5</v>
      </c>
      <c r="DL127" s="24"/>
      <c r="DM127" s="20"/>
      <c r="DN127" s="24"/>
      <c r="DO127" s="24"/>
      <c r="DP127" s="24">
        <v>41710.36</v>
      </c>
      <c r="DQ127" s="20" t="str">
        <f t="shared" si="728"/>
        <v xml:space="preserve"> </v>
      </c>
      <c r="DR127" s="20" t="str">
        <f t="shared" si="698"/>
        <v xml:space="preserve"> </v>
      </c>
      <c r="DS127" s="44"/>
      <c r="DT127" s="44"/>
      <c r="DU127" s="24"/>
      <c r="DV127" s="20" t="str">
        <f t="shared" si="534"/>
        <v xml:space="preserve"> </v>
      </c>
      <c r="DW127" s="20" t="str">
        <f t="shared" si="699"/>
        <v xml:space="preserve"> </v>
      </c>
    </row>
    <row r="128" spans="1:127" s="14" customFormat="1" ht="17.25" customHeight="1" outlineLevel="1" x14ac:dyDescent="0.25">
      <c r="A128" s="13">
        <f t="shared" si="715"/>
        <v>105</v>
      </c>
      <c r="B128" s="6" t="s">
        <v>36</v>
      </c>
      <c r="C128" s="19">
        <f t="shared" si="700"/>
        <v>973500</v>
      </c>
      <c r="D128" s="48">
        <v>973500</v>
      </c>
      <c r="E128" s="19">
        <f t="shared" si="701"/>
        <v>1328964.24</v>
      </c>
      <c r="F128" s="48">
        <v>1328964.24</v>
      </c>
      <c r="G128" s="19">
        <f t="shared" si="702"/>
        <v>1461918.75</v>
      </c>
      <c r="H128" s="20">
        <f t="shared" si="716"/>
        <v>1.3651404622496148</v>
      </c>
      <c r="I128" s="20">
        <f t="shared" si="729"/>
        <v>0.90905478844156007</v>
      </c>
      <c r="J128" s="12">
        <f t="shared" si="703"/>
        <v>922600</v>
      </c>
      <c r="K128" s="17">
        <f t="shared" si="703"/>
        <v>1277956.53</v>
      </c>
      <c r="L128" s="12">
        <f t="shared" si="703"/>
        <v>1360112.01</v>
      </c>
      <c r="M128" s="20">
        <f t="shared" si="717"/>
        <v>1.3851685779319316</v>
      </c>
      <c r="N128" s="20">
        <f t="shared" si="730"/>
        <v>0.939596533670782</v>
      </c>
      <c r="O128" s="24">
        <v>245000</v>
      </c>
      <c r="P128" s="24">
        <v>267523.96999999997</v>
      </c>
      <c r="Q128" s="24">
        <v>264674.84000000003</v>
      </c>
      <c r="R128" s="20">
        <f t="shared" si="718"/>
        <v>1.0919345714285713</v>
      </c>
      <c r="S128" s="20">
        <f t="shared" si="731"/>
        <v>1.0107646423815726</v>
      </c>
      <c r="T128" s="24"/>
      <c r="U128" s="24"/>
      <c r="V128" s="24"/>
      <c r="W128" s="20" t="str">
        <f t="shared" si="719"/>
        <v xml:space="preserve"> </v>
      </c>
      <c r="X128" s="20" t="str">
        <f t="shared" si="708"/>
        <v xml:space="preserve"> </v>
      </c>
      <c r="Y128" s="24">
        <v>307600</v>
      </c>
      <c r="Z128" s="24">
        <v>588208.82999999996</v>
      </c>
      <c r="AA128" s="24">
        <v>500841</v>
      </c>
      <c r="AB128" s="20">
        <f t="shared" si="732"/>
        <v>1.9122523732119634</v>
      </c>
      <c r="AC128" s="20">
        <f t="shared" ref="AC128:AC142" si="751">IF(AA128=0," ",IF(Z128/AA128*100&gt;200,"св.200",Z128/AA128))</f>
        <v>1.1744422481386307</v>
      </c>
      <c r="AD128" s="24">
        <v>22000</v>
      </c>
      <c r="AE128" s="24">
        <v>26773.74</v>
      </c>
      <c r="AF128" s="24">
        <v>36786.639999999999</v>
      </c>
      <c r="AG128" s="20">
        <f t="shared" si="720"/>
        <v>1.2169881818181818</v>
      </c>
      <c r="AH128" s="20">
        <f t="shared" si="704"/>
        <v>0.72781150983074294</v>
      </c>
      <c r="AI128" s="24">
        <v>347000</v>
      </c>
      <c r="AJ128" s="24">
        <v>394849.99</v>
      </c>
      <c r="AK128" s="24">
        <v>557509.53</v>
      </c>
      <c r="AL128" s="20">
        <f t="shared" si="721"/>
        <v>1.1378962247838615</v>
      </c>
      <c r="AM128" s="20">
        <f t="shared" si="733"/>
        <v>0.7082389963809228</v>
      </c>
      <c r="AN128" s="24">
        <v>1000</v>
      </c>
      <c r="AO128" s="24">
        <v>600</v>
      </c>
      <c r="AP128" s="24">
        <v>300</v>
      </c>
      <c r="AQ128" s="20">
        <f t="shared" si="689"/>
        <v>0.6</v>
      </c>
      <c r="AR128" s="20">
        <f t="shared" si="734"/>
        <v>2</v>
      </c>
      <c r="AS128" s="7">
        <f t="shared" si="709"/>
        <v>50900</v>
      </c>
      <c r="AT128" s="7">
        <f t="shared" si="710"/>
        <v>51007.71</v>
      </c>
      <c r="AU128" s="7">
        <f t="shared" si="711"/>
        <v>101806.74</v>
      </c>
      <c r="AV128" s="20">
        <f t="shared" si="722"/>
        <v>1.0021161100196463</v>
      </c>
      <c r="AW128" s="20">
        <f t="shared" si="735"/>
        <v>0.50102488302837311</v>
      </c>
      <c r="AX128" s="24"/>
      <c r="AY128" s="24"/>
      <c r="AZ128" s="24"/>
      <c r="BA128" s="20" t="str">
        <f t="shared" si="723"/>
        <v xml:space="preserve"> </v>
      </c>
      <c r="BB128" s="20" t="str">
        <f t="shared" si="736"/>
        <v xml:space="preserve"> </v>
      </c>
      <c r="BC128" s="24">
        <v>500</v>
      </c>
      <c r="BD128" s="24">
        <v>607.71</v>
      </c>
      <c r="BE128" s="24"/>
      <c r="BF128" s="20">
        <f t="shared" si="737"/>
        <v>1.2154200000000002</v>
      </c>
      <c r="BG128" s="20" t="str">
        <f t="shared" si="738"/>
        <v xml:space="preserve"> </v>
      </c>
      <c r="BH128" s="24"/>
      <c r="BI128" s="24"/>
      <c r="BJ128" s="24"/>
      <c r="BK128" s="20" t="str">
        <f t="shared" si="724"/>
        <v xml:space="preserve"> </v>
      </c>
      <c r="BL128" s="20" t="str">
        <f t="shared" si="739"/>
        <v xml:space="preserve"> </v>
      </c>
      <c r="BM128" s="24"/>
      <c r="BN128" s="24"/>
      <c r="BO128" s="24"/>
      <c r="BP128" s="20" t="str">
        <f t="shared" si="673"/>
        <v xml:space="preserve"> </v>
      </c>
      <c r="BQ128" s="20" t="str">
        <f t="shared" si="740"/>
        <v xml:space="preserve"> </v>
      </c>
      <c r="BR128" s="24">
        <v>50400</v>
      </c>
      <c r="BS128" s="24">
        <v>50400</v>
      </c>
      <c r="BT128" s="24">
        <v>101040</v>
      </c>
      <c r="BU128" s="20">
        <f t="shared" si="725"/>
        <v>1</v>
      </c>
      <c r="BV128" s="20">
        <f t="shared" si="741"/>
        <v>0.49881235154394299</v>
      </c>
      <c r="BW128" s="24"/>
      <c r="BX128" s="24"/>
      <c r="BY128" s="24">
        <v>766.74</v>
      </c>
      <c r="BZ128" s="20" t="str">
        <f t="shared" si="695"/>
        <v xml:space="preserve"> </v>
      </c>
      <c r="CA128" s="20">
        <f t="shared" si="742"/>
        <v>0</v>
      </c>
      <c r="CB128" s="24"/>
      <c r="CC128" s="24"/>
      <c r="CD128" s="24"/>
      <c r="CE128" s="20" t="str">
        <f t="shared" si="640"/>
        <v xml:space="preserve"> </v>
      </c>
      <c r="CF128" s="20" t="str">
        <f t="shared" si="743"/>
        <v xml:space="preserve"> </v>
      </c>
      <c r="CG128" s="19">
        <f t="shared" si="712"/>
        <v>0</v>
      </c>
      <c r="CH128" s="19">
        <f t="shared" si="713"/>
        <v>0</v>
      </c>
      <c r="CI128" s="19">
        <f t="shared" si="714"/>
        <v>0</v>
      </c>
      <c r="CJ128" s="26" t="str">
        <f t="shared" si="744"/>
        <v xml:space="preserve"> </v>
      </c>
      <c r="CK128" s="20" t="str">
        <f t="shared" si="745"/>
        <v xml:space="preserve"> </v>
      </c>
      <c r="CL128" s="24"/>
      <c r="CM128" s="24"/>
      <c r="CN128" s="24"/>
      <c r="CO128" s="20" t="str">
        <f t="shared" si="746"/>
        <v xml:space="preserve"> </v>
      </c>
      <c r="CP128" s="20" t="str">
        <f t="shared" si="747"/>
        <v xml:space="preserve"> </v>
      </c>
      <c r="CQ128" s="24"/>
      <c r="CR128" s="24"/>
      <c r="CS128" s="24"/>
      <c r="CT128" s="20" t="str">
        <f t="shared" si="748"/>
        <v xml:space="preserve"> </v>
      </c>
      <c r="CU128" s="20" t="str">
        <f t="shared" si="749"/>
        <v xml:space="preserve"> </v>
      </c>
      <c r="CV128" s="24"/>
      <c r="CW128" s="24"/>
      <c r="CX128" s="24"/>
      <c r="CY128" s="20" t="str">
        <f t="shared" si="418"/>
        <v xml:space="preserve"> </v>
      </c>
      <c r="CZ128" s="20" t="str">
        <f t="shared" si="419"/>
        <v xml:space="preserve"> </v>
      </c>
      <c r="DA128" s="24"/>
      <c r="DB128" s="24"/>
      <c r="DC128" s="24"/>
      <c r="DD128" s="20" t="str">
        <f t="shared" si="726"/>
        <v xml:space="preserve"> </v>
      </c>
      <c r="DE128" s="20" t="str">
        <f t="shared" si="750"/>
        <v xml:space="preserve"> </v>
      </c>
      <c r="DF128" s="24"/>
      <c r="DG128" s="24"/>
      <c r="DH128" s="24"/>
      <c r="DI128" s="20" t="str">
        <f t="shared" si="727"/>
        <v xml:space="preserve"> </v>
      </c>
      <c r="DJ128" s="20" t="str">
        <f>IF(DG128=0," ",IF(DG128/DH128*100&gt;200,"св.200",DG128/DH128))</f>
        <v xml:space="preserve"> </v>
      </c>
      <c r="DK128" s="24"/>
      <c r="DL128" s="24"/>
      <c r="DM128" s="20" t="str">
        <f t="shared" ref="DM128:DM145" si="752">IF(DL128=0," ",IF(DK128/DL128*100&gt;200,"св.200",DK128/DL128))</f>
        <v xml:space="preserve"> </v>
      </c>
      <c r="DN128" s="24"/>
      <c r="DO128" s="24"/>
      <c r="DP128" s="24"/>
      <c r="DQ128" s="20" t="str">
        <f t="shared" si="728"/>
        <v xml:space="preserve"> </v>
      </c>
      <c r="DR128" s="20" t="str">
        <f t="shared" si="698"/>
        <v xml:space="preserve"> </v>
      </c>
      <c r="DS128" s="44"/>
      <c r="DT128" s="44"/>
      <c r="DU128" s="24"/>
      <c r="DV128" s="20" t="str">
        <f t="shared" si="534"/>
        <v xml:space="preserve"> </v>
      </c>
      <c r="DW128" s="20" t="str">
        <f t="shared" si="699"/>
        <v xml:space="preserve"> </v>
      </c>
    </row>
    <row r="129" spans="1:127" s="14" customFormat="1" ht="15.75" customHeight="1" outlineLevel="1" x14ac:dyDescent="0.25">
      <c r="A129" s="13">
        <f t="shared" si="715"/>
        <v>106</v>
      </c>
      <c r="B129" s="6" t="s">
        <v>84</v>
      </c>
      <c r="C129" s="19">
        <f t="shared" si="700"/>
        <v>2395581.66</v>
      </c>
      <c r="D129" s="48">
        <v>2395581.66</v>
      </c>
      <c r="E129" s="19">
        <f t="shared" si="701"/>
        <v>2110881.3800000004</v>
      </c>
      <c r="F129" s="48">
        <v>2110881.38</v>
      </c>
      <c r="G129" s="19">
        <f t="shared" si="702"/>
        <v>2307685.12</v>
      </c>
      <c r="H129" s="20">
        <f t="shared" si="716"/>
        <v>0.88115609467472722</v>
      </c>
      <c r="I129" s="20">
        <f t="shared" si="729"/>
        <v>0.91471811370868494</v>
      </c>
      <c r="J129" s="12">
        <f t="shared" si="703"/>
        <v>2192000</v>
      </c>
      <c r="K129" s="17">
        <f t="shared" si="703"/>
        <v>1908820.2000000002</v>
      </c>
      <c r="L129" s="12">
        <f t="shared" si="703"/>
        <v>2120644.14</v>
      </c>
      <c r="M129" s="20">
        <f t="shared" si="717"/>
        <v>0.87081213503649646</v>
      </c>
      <c r="N129" s="20">
        <f t="shared" si="730"/>
        <v>0.90011339667767176</v>
      </c>
      <c r="O129" s="24">
        <v>928000</v>
      </c>
      <c r="P129" s="24">
        <v>785769.17</v>
      </c>
      <c r="Q129" s="24">
        <v>798738.8</v>
      </c>
      <c r="R129" s="20">
        <f t="shared" si="718"/>
        <v>0.8467340193965518</v>
      </c>
      <c r="S129" s="20">
        <f t="shared" si="731"/>
        <v>0.98376236386663574</v>
      </c>
      <c r="T129" s="24"/>
      <c r="U129" s="24"/>
      <c r="V129" s="24"/>
      <c r="W129" s="20" t="str">
        <f t="shared" si="719"/>
        <v xml:space="preserve"> </v>
      </c>
      <c r="X129" s="20" t="str">
        <f t="shared" si="708"/>
        <v xml:space="preserve"> </v>
      </c>
      <c r="Y129" s="24"/>
      <c r="Z129" s="24"/>
      <c r="AA129" s="24"/>
      <c r="AB129" s="20" t="str">
        <f t="shared" si="732"/>
        <v xml:space="preserve"> </v>
      </c>
      <c r="AC129" s="20" t="str">
        <f t="shared" si="751"/>
        <v xml:space="preserve"> </v>
      </c>
      <c r="AD129" s="24">
        <v>359000</v>
      </c>
      <c r="AE129" s="24">
        <v>336308.5</v>
      </c>
      <c r="AF129" s="24">
        <v>355542.03</v>
      </c>
      <c r="AG129" s="20">
        <f t="shared" si="720"/>
        <v>0.93679247910863506</v>
      </c>
      <c r="AH129" s="20">
        <f t="shared" si="704"/>
        <v>0.9459036390156178</v>
      </c>
      <c r="AI129" s="24">
        <v>899000</v>
      </c>
      <c r="AJ129" s="24">
        <v>781692.53</v>
      </c>
      <c r="AK129" s="24">
        <v>961863.31</v>
      </c>
      <c r="AL129" s="20">
        <f t="shared" si="721"/>
        <v>0.86951338153503899</v>
      </c>
      <c r="AM129" s="20">
        <f t="shared" si="733"/>
        <v>0.81268567152228732</v>
      </c>
      <c r="AN129" s="24">
        <v>6000</v>
      </c>
      <c r="AO129" s="24">
        <v>5050</v>
      </c>
      <c r="AP129" s="24">
        <v>4500</v>
      </c>
      <c r="AQ129" s="20">
        <f t="shared" si="689"/>
        <v>0.84166666666666667</v>
      </c>
      <c r="AR129" s="20">
        <f t="shared" si="734"/>
        <v>1.1222222222222222</v>
      </c>
      <c r="AS129" s="7">
        <f t="shared" si="709"/>
        <v>203581.66</v>
      </c>
      <c r="AT129" s="7">
        <f t="shared" si="710"/>
        <v>202061.18000000002</v>
      </c>
      <c r="AU129" s="7">
        <f t="shared" si="711"/>
        <v>187040.98</v>
      </c>
      <c r="AV129" s="20">
        <f t="shared" si="722"/>
        <v>0.99253135081028432</v>
      </c>
      <c r="AW129" s="20">
        <f t="shared" si="735"/>
        <v>1.0803043268913584</v>
      </c>
      <c r="AX129" s="24"/>
      <c r="AY129" s="24"/>
      <c r="AZ129" s="24"/>
      <c r="BA129" s="20" t="str">
        <f t="shared" si="723"/>
        <v xml:space="preserve"> </v>
      </c>
      <c r="BB129" s="20" t="str">
        <f t="shared" si="736"/>
        <v xml:space="preserve"> </v>
      </c>
      <c r="BC129" s="24">
        <v>90407.66</v>
      </c>
      <c r="BD129" s="24">
        <v>90407.66</v>
      </c>
      <c r="BE129" s="24">
        <v>76757.47</v>
      </c>
      <c r="BF129" s="20">
        <f t="shared" si="737"/>
        <v>1</v>
      </c>
      <c r="BG129" s="20">
        <f t="shared" si="738"/>
        <v>1.1778353299033957</v>
      </c>
      <c r="BH129" s="24">
        <v>106174</v>
      </c>
      <c r="BI129" s="24">
        <v>106173.48</v>
      </c>
      <c r="BJ129" s="24">
        <v>106173.48</v>
      </c>
      <c r="BK129" s="20">
        <f t="shared" si="724"/>
        <v>0.99999510237911349</v>
      </c>
      <c r="BL129" s="20">
        <f t="shared" si="739"/>
        <v>1</v>
      </c>
      <c r="BM129" s="24"/>
      <c r="BN129" s="24"/>
      <c r="BO129" s="24"/>
      <c r="BP129" s="20" t="str">
        <f t="shared" si="673"/>
        <v xml:space="preserve"> </v>
      </c>
      <c r="BQ129" s="20" t="str">
        <f t="shared" si="740"/>
        <v xml:space="preserve"> </v>
      </c>
      <c r="BR129" s="24"/>
      <c r="BS129" s="24"/>
      <c r="BT129" s="24"/>
      <c r="BU129" s="20" t="str">
        <f t="shared" si="725"/>
        <v xml:space="preserve"> </v>
      </c>
      <c r="BV129" s="20" t="str">
        <f t="shared" si="741"/>
        <v xml:space="preserve"> </v>
      </c>
      <c r="BW129" s="24">
        <v>7000</v>
      </c>
      <c r="BX129" s="24">
        <v>5480.04</v>
      </c>
      <c r="BY129" s="24">
        <v>4110.03</v>
      </c>
      <c r="BZ129" s="20">
        <f t="shared" si="695"/>
        <v>0.78286285714285708</v>
      </c>
      <c r="CA129" s="20">
        <f t="shared" si="742"/>
        <v>1.3333333333333335</v>
      </c>
      <c r="CB129" s="24"/>
      <c r="CC129" s="24"/>
      <c r="CD129" s="24"/>
      <c r="CE129" s="20" t="str">
        <f t="shared" si="640"/>
        <v xml:space="preserve"> </v>
      </c>
      <c r="CF129" s="20" t="str">
        <f t="shared" si="743"/>
        <v xml:space="preserve"> </v>
      </c>
      <c r="CG129" s="19">
        <f t="shared" si="712"/>
        <v>0</v>
      </c>
      <c r="CH129" s="19">
        <f t="shared" si="713"/>
        <v>0</v>
      </c>
      <c r="CI129" s="19">
        <f t="shared" si="714"/>
        <v>0</v>
      </c>
      <c r="CJ129" s="26" t="str">
        <f t="shared" si="744"/>
        <v xml:space="preserve"> </v>
      </c>
      <c r="CK129" s="20" t="str">
        <f t="shared" si="745"/>
        <v xml:space="preserve"> </v>
      </c>
      <c r="CL129" s="24"/>
      <c r="CM129" s="24"/>
      <c r="CN129" s="24"/>
      <c r="CO129" s="20" t="str">
        <f t="shared" si="746"/>
        <v xml:space="preserve"> </v>
      </c>
      <c r="CP129" s="20" t="str">
        <f t="shared" si="747"/>
        <v xml:space="preserve"> </v>
      </c>
      <c r="CQ129" s="24"/>
      <c r="CR129" s="24"/>
      <c r="CS129" s="24"/>
      <c r="CT129" s="20" t="str">
        <f t="shared" si="748"/>
        <v xml:space="preserve"> </v>
      </c>
      <c r="CU129" s="20" t="str">
        <f t="shared" si="749"/>
        <v xml:space="preserve"> </v>
      </c>
      <c r="CV129" s="24"/>
      <c r="CW129" s="24"/>
      <c r="CX129" s="24"/>
      <c r="CY129" s="20" t="str">
        <f t="shared" si="418"/>
        <v xml:space="preserve"> </v>
      </c>
      <c r="CZ129" s="20" t="str">
        <f t="shared" si="419"/>
        <v xml:space="preserve"> </v>
      </c>
      <c r="DA129" s="24"/>
      <c r="DB129" s="24"/>
      <c r="DC129" s="24"/>
      <c r="DD129" s="20" t="str">
        <f t="shared" si="726"/>
        <v xml:space="preserve"> </v>
      </c>
      <c r="DE129" s="20" t="str">
        <f t="shared" si="750"/>
        <v xml:space="preserve"> </v>
      </c>
      <c r="DF129" s="24"/>
      <c r="DG129" s="24"/>
      <c r="DH129" s="24"/>
      <c r="DI129" s="20" t="str">
        <f t="shared" si="727"/>
        <v xml:space="preserve"> </v>
      </c>
      <c r="DJ129" s="20" t="str">
        <f t="shared" ref="DJ129:DJ138" si="753">IF(DH129=0," ",IF(DG129/DH129*100&gt;200,"св.200",DG129/DH129))</f>
        <v xml:space="preserve"> </v>
      </c>
      <c r="DK129" s="24"/>
      <c r="DL129" s="24"/>
      <c r="DM129" s="20" t="str">
        <f t="shared" si="752"/>
        <v xml:space="preserve"> </v>
      </c>
      <c r="DN129" s="24"/>
      <c r="DO129" s="24"/>
      <c r="DP129" s="24"/>
      <c r="DQ129" s="20" t="str">
        <f t="shared" si="728"/>
        <v xml:space="preserve"> </v>
      </c>
      <c r="DR129" s="20" t="str">
        <f t="shared" si="698"/>
        <v xml:space="preserve"> </v>
      </c>
      <c r="DS129" s="44"/>
      <c r="DT129" s="44"/>
      <c r="DU129" s="24"/>
      <c r="DV129" s="20" t="str">
        <f t="shared" si="534"/>
        <v xml:space="preserve"> </v>
      </c>
      <c r="DW129" s="20" t="str">
        <f t="shared" si="699"/>
        <v xml:space="preserve"> </v>
      </c>
    </row>
    <row r="130" spans="1:127" s="83" customFormat="1" ht="15.75" x14ac:dyDescent="0.2">
      <c r="A130" s="76"/>
      <c r="B130" s="77" t="s">
        <v>154</v>
      </c>
      <c r="C130" s="84">
        <f>SUM(C131:C136)</f>
        <v>57470889.029999994</v>
      </c>
      <c r="D130" s="85"/>
      <c r="E130" s="84">
        <f>SUM(E131:E136)</f>
        <v>61100773.839999989</v>
      </c>
      <c r="F130" s="85"/>
      <c r="G130" s="84">
        <f>SUM(G131:G133,G134:G136)</f>
        <v>56030641.890000001</v>
      </c>
      <c r="H130" s="80">
        <f t="shared" si="716"/>
        <v>1.0631604081869201</v>
      </c>
      <c r="I130" s="80">
        <f t="shared" si="729"/>
        <v>1.0904885573139378</v>
      </c>
      <c r="J130" s="78">
        <f>SUM(J131:J136)</f>
        <v>52041646.979999997</v>
      </c>
      <c r="K130" s="78">
        <f>SUM(K131:K136)</f>
        <v>55163210.169999994</v>
      </c>
      <c r="L130" s="78">
        <f>SUM(L131:L133,L134:L136)</f>
        <v>51743769.539999999</v>
      </c>
      <c r="M130" s="80">
        <f t="shared" si="717"/>
        <v>1.0599820215374745</v>
      </c>
      <c r="N130" s="80">
        <f t="shared" si="730"/>
        <v>1.066084103659217</v>
      </c>
      <c r="O130" s="78">
        <f>SUM(O131:O136)</f>
        <v>42286110.100000001</v>
      </c>
      <c r="P130" s="78">
        <f>SUM(P131:P136)</f>
        <v>45011583.640000001</v>
      </c>
      <c r="Q130" s="78">
        <f>SUM(Q131:Q136)</f>
        <v>42885129.810000002</v>
      </c>
      <c r="R130" s="80">
        <f t="shared" si="718"/>
        <v>1.0644531628365599</v>
      </c>
      <c r="S130" s="80">
        <f t="shared" si="731"/>
        <v>1.0495848756765136</v>
      </c>
      <c r="T130" s="78">
        <f>SUM(T131:T136)</f>
        <v>2332722.8199999998</v>
      </c>
      <c r="U130" s="78">
        <f>SUM(U131:U136)</f>
        <v>2439686.44</v>
      </c>
      <c r="V130" s="78">
        <f>SUM(V131:V136)</f>
        <v>2025929.34</v>
      </c>
      <c r="W130" s="80">
        <f t="shared" si="719"/>
        <v>1.0458535489441476</v>
      </c>
      <c r="X130" s="80">
        <f t="shared" ref="X130:X142" si="754">IF(V130=0," ",IF(U130/V130*100&gt;200,"св.200",U130/V130))</f>
        <v>1.2042307655211706</v>
      </c>
      <c r="Y130" s="78">
        <f>SUM(Y131:Y136)</f>
        <v>11514</v>
      </c>
      <c r="Z130" s="78">
        <f>SUM(Z131:Z136)</f>
        <v>71567.399999999994</v>
      </c>
      <c r="AA130" s="78">
        <f>SUM(AA131:AA136)</f>
        <v>3876</v>
      </c>
      <c r="AB130" s="80" t="str">
        <f t="shared" si="732"/>
        <v>СВ.200</v>
      </c>
      <c r="AC130" s="80" t="str">
        <f t="shared" si="751"/>
        <v>св.200</v>
      </c>
      <c r="AD130" s="78">
        <f>SUM(AD131:AD136)</f>
        <v>2457610.66</v>
      </c>
      <c r="AE130" s="78">
        <f>SUM(AE131:AE136)</f>
        <v>2513859.1800000002</v>
      </c>
      <c r="AF130" s="78">
        <f>SUM(AF131:AF136)</f>
        <v>2042718.34</v>
      </c>
      <c r="AG130" s="80">
        <f t="shared" si="720"/>
        <v>1.0228874821042646</v>
      </c>
      <c r="AH130" s="80">
        <f t="shared" ref="AH130:AH142" si="755">IF(AF130=0," ",IF(AE130/AF130*100&gt;200,"св.200",AE130/AF130))</f>
        <v>1.2306440544318997</v>
      </c>
      <c r="AI130" s="78">
        <f>SUM(AI131:AI136)</f>
        <v>4953689.4000000004</v>
      </c>
      <c r="AJ130" s="78">
        <f>SUM(AJ131:AJ136)</f>
        <v>5126513.51</v>
      </c>
      <c r="AK130" s="78">
        <f>SUM(AK131:AK136)</f>
        <v>4786116.0500000007</v>
      </c>
      <c r="AL130" s="80">
        <f t="shared" si="721"/>
        <v>1.034887958457791</v>
      </c>
      <c r="AM130" s="80">
        <f t="shared" si="733"/>
        <v>1.0711218567297378</v>
      </c>
      <c r="AN130" s="78">
        <f>SUM(AN131:AN136)</f>
        <v>0</v>
      </c>
      <c r="AO130" s="78">
        <f>SUM(AO131:AO136)</f>
        <v>0</v>
      </c>
      <c r="AP130" s="78">
        <f>SUM(AP131:AP136)</f>
        <v>0</v>
      </c>
      <c r="AQ130" s="80" t="str">
        <f t="shared" si="689"/>
        <v xml:space="preserve"> </v>
      </c>
      <c r="AR130" s="80" t="str">
        <f t="shared" si="734"/>
        <v xml:space="preserve"> </v>
      </c>
      <c r="AS130" s="78">
        <f>SUM(AS131:AS136)</f>
        <v>5429242.0500000017</v>
      </c>
      <c r="AT130" s="78">
        <f>SUM(AT131:AT136)</f>
        <v>5937563.669999999</v>
      </c>
      <c r="AU130" s="78">
        <f>SUM(AU131:AU133,AU134:AU136)</f>
        <v>4286872.3499999996</v>
      </c>
      <c r="AV130" s="80">
        <f t="shared" si="722"/>
        <v>1.0936266269432575</v>
      </c>
      <c r="AW130" s="80">
        <f t="shared" si="735"/>
        <v>1.3850572597525559</v>
      </c>
      <c r="AX130" s="78">
        <f>SUM(AX131:AX136)</f>
        <v>1292602.6599999999</v>
      </c>
      <c r="AY130" s="78">
        <f>SUM(AY131:AY136)</f>
        <v>1452180.16</v>
      </c>
      <c r="AZ130" s="78">
        <f>SUM(AZ131:AZ136)</f>
        <v>1337266.53</v>
      </c>
      <c r="BA130" s="80">
        <f t="shared" si="723"/>
        <v>1.1234544109633815</v>
      </c>
      <c r="BB130" s="80">
        <f t="shared" si="736"/>
        <v>1.0859317326965476</v>
      </c>
      <c r="BC130" s="78">
        <f>SUM(BC131:BC136)</f>
        <v>513355.41</v>
      </c>
      <c r="BD130" s="78">
        <f>SUM(BD131:BD136)</f>
        <v>584213.81999999995</v>
      </c>
      <c r="BE130" s="78">
        <f>SUM(BE131:BE136)</f>
        <v>562957.09</v>
      </c>
      <c r="BF130" s="80">
        <f t="shared" si="737"/>
        <v>1.1380299274531849</v>
      </c>
      <c r="BG130" s="80">
        <f t="shared" si="738"/>
        <v>1.0377590590430257</v>
      </c>
      <c r="BH130" s="78">
        <f>SUM(BH131:BH136)</f>
        <v>1750672.94</v>
      </c>
      <c r="BI130" s="78">
        <f>SUM(BI131:BI136)</f>
        <v>1970383.88</v>
      </c>
      <c r="BJ130" s="78">
        <f>SUM(BJ131:BJ136)</f>
        <v>1945457.5299999998</v>
      </c>
      <c r="BK130" s="80">
        <f t="shared" si="724"/>
        <v>1.125500848833592</v>
      </c>
      <c r="BL130" s="80">
        <f t="shared" si="739"/>
        <v>1.0128125901571339</v>
      </c>
      <c r="BM130" s="78">
        <f>SUM(BM131:BM136)</f>
        <v>0</v>
      </c>
      <c r="BN130" s="78">
        <f>SUM(BN131:BN136)</f>
        <v>0</v>
      </c>
      <c r="BO130" s="78">
        <f>SUM(BO131:BO136)</f>
        <v>0</v>
      </c>
      <c r="BP130" s="80" t="str">
        <f>IF(BN130&lt;=0," ",IF(BM130&lt;=0," ",IF(BN130/BM130*100&gt;200,"СВ.200",BN130/BM130)))</f>
        <v xml:space="preserve"> </v>
      </c>
      <c r="BQ130" s="80" t="str">
        <f t="shared" si="740"/>
        <v xml:space="preserve"> </v>
      </c>
      <c r="BR130" s="78">
        <f>SUM(BR131:BR136)</f>
        <v>0</v>
      </c>
      <c r="BS130" s="78">
        <f>SUM(BS131:BS136)</f>
        <v>0</v>
      </c>
      <c r="BT130" s="78">
        <f>SUM(BT131:BT136)</f>
        <v>0</v>
      </c>
      <c r="BU130" s="80" t="str">
        <f t="shared" si="725"/>
        <v xml:space="preserve"> </v>
      </c>
      <c r="BV130" s="80" t="str">
        <f t="shared" si="741"/>
        <v xml:space="preserve"> </v>
      </c>
      <c r="BW130" s="78">
        <f>SUM(BW131:BW136)</f>
        <v>866532.94</v>
      </c>
      <c r="BX130" s="78">
        <f>SUM(BX131:BX136)</f>
        <v>866532.94</v>
      </c>
      <c r="BY130" s="78">
        <f>SUM(BY131:BY136)</f>
        <v>95392.34</v>
      </c>
      <c r="BZ130" s="80">
        <f t="shared" si="695"/>
        <v>1</v>
      </c>
      <c r="CA130" s="80" t="str">
        <f t="shared" si="742"/>
        <v>св.200</v>
      </c>
      <c r="CB130" s="78">
        <f>SUM(CB131:CB136)</f>
        <v>290489.21000000002</v>
      </c>
      <c r="CC130" s="78">
        <f>SUM(CC131:CC136)</f>
        <v>290489.21000000002</v>
      </c>
      <c r="CD130" s="78">
        <f>SUM(CD131:CD136)</f>
        <v>44770.5</v>
      </c>
      <c r="CE130" s="80">
        <f t="shared" si="640"/>
        <v>1</v>
      </c>
      <c r="CF130" s="80" t="str">
        <f t="shared" si="743"/>
        <v>св.200</v>
      </c>
      <c r="CG130" s="84">
        <f>SUM(CG131:CG136)</f>
        <v>578169.18999999994</v>
      </c>
      <c r="CH130" s="84">
        <f>SUM(CH131:CH136)</f>
        <v>574219.17000000004</v>
      </c>
      <c r="CI130" s="84">
        <f>SUM(CI131:CI136)</f>
        <v>163100.97</v>
      </c>
      <c r="CJ130" s="80">
        <f t="shared" si="744"/>
        <v>0.99316805518467721</v>
      </c>
      <c r="CK130" s="80" t="str">
        <f t="shared" si="745"/>
        <v>св.200</v>
      </c>
      <c r="CL130" s="78">
        <f>SUM(CL131:CL136)</f>
        <v>574219.18999999994</v>
      </c>
      <c r="CM130" s="78">
        <f>SUM(CM131:CM136)</f>
        <v>574219.17000000004</v>
      </c>
      <c r="CN130" s="78">
        <f>SUM(CN131:CN136)</f>
        <v>163100.97</v>
      </c>
      <c r="CO130" s="80">
        <f t="shared" si="746"/>
        <v>0.99999996517009493</v>
      </c>
      <c r="CP130" s="80" t="str">
        <f t="shared" si="747"/>
        <v>св.200</v>
      </c>
      <c r="CQ130" s="78">
        <f>SUM(CQ131:CQ136)</f>
        <v>3950</v>
      </c>
      <c r="CR130" s="78">
        <f>SUM(CR131:CR136)</f>
        <v>0</v>
      </c>
      <c r="CS130" s="78">
        <f>SUM(CS131:CS136)</f>
        <v>0</v>
      </c>
      <c r="CT130" s="80" t="str">
        <f t="shared" si="748"/>
        <v xml:space="preserve"> </v>
      </c>
      <c r="CU130" s="80" t="str">
        <f t="shared" si="749"/>
        <v xml:space="preserve"> </v>
      </c>
      <c r="CV130" s="78">
        <f>SUM(CV131:CV136)</f>
        <v>0</v>
      </c>
      <c r="CW130" s="78">
        <f>SUM(CW131:CW136)</f>
        <v>0</v>
      </c>
      <c r="CX130" s="78">
        <f>SUM(CX131:CX136)</f>
        <v>0</v>
      </c>
      <c r="CY130" s="82" t="str">
        <f t="shared" si="418"/>
        <v xml:space="preserve"> </v>
      </c>
      <c r="CZ130" s="82" t="str">
        <f t="shared" si="419"/>
        <v xml:space="preserve"> </v>
      </c>
      <c r="DA130" s="78">
        <f>SUM(DA131:DA136)</f>
        <v>0</v>
      </c>
      <c r="DB130" s="78">
        <f>SUM(DB131:DB136)</f>
        <v>0</v>
      </c>
      <c r="DC130" s="78">
        <f>SUM(DC131:DC136)</f>
        <v>0</v>
      </c>
      <c r="DD130" s="80" t="str">
        <f t="shared" si="726"/>
        <v xml:space="preserve"> </v>
      </c>
      <c r="DE130" s="80" t="str">
        <f t="shared" si="750"/>
        <v xml:space="preserve"> </v>
      </c>
      <c r="DF130" s="78">
        <f>SUM(DF131:DF136)</f>
        <v>38051.74</v>
      </c>
      <c r="DG130" s="78">
        <f>SUM(DG131:DG136)</f>
        <v>100176.53</v>
      </c>
      <c r="DH130" s="78">
        <f>SUM(DH131:DH136)</f>
        <v>137927.39000000001</v>
      </c>
      <c r="DI130" s="80" t="str">
        <f t="shared" si="727"/>
        <v>СВ.200</v>
      </c>
      <c r="DJ130" s="80">
        <f t="shared" si="753"/>
        <v>0.72629903313620292</v>
      </c>
      <c r="DK130" s="78">
        <f>SUM(DK131:DK136)</f>
        <v>0</v>
      </c>
      <c r="DL130" s="78">
        <f>SUM(DL131:DL136)</f>
        <v>0</v>
      </c>
      <c r="DM130" s="80" t="str">
        <f t="shared" ref="DM130:DM141" si="756">IF(DK130=0," ",IF(DK130/DL130*100&gt;200,"св.200",DK130/DL130))</f>
        <v xml:space="preserve"> </v>
      </c>
      <c r="DN130" s="78">
        <f>SUM(DN131:DN136)</f>
        <v>112</v>
      </c>
      <c r="DO130" s="78">
        <f>SUM(DO131:DO136)</f>
        <v>112</v>
      </c>
      <c r="DP130" s="78">
        <f>SUM(DP131:DP136)</f>
        <v>0</v>
      </c>
      <c r="DQ130" s="80">
        <f t="shared" si="728"/>
        <v>1</v>
      </c>
      <c r="DR130" s="80" t="e">
        <f t="shared" si="698"/>
        <v>#DIV/0!</v>
      </c>
      <c r="DS130" s="78">
        <f>SUM(DS131:DS136)</f>
        <v>99255.959999999992</v>
      </c>
      <c r="DT130" s="78">
        <f>SUM(DT131:DT136)</f>
        <v>99255.959999999992</v>
      </c>
      <c r="DU130" s="78">
        <f>SUM(DU131:DU136)</f>
        <v>0</v>
      </c>
      <c r="DV130" s="80">
        <f t="shared" si="534"/>
        <v>1</v>
      </c>
      <c r="DW130" s="80" t="e">
        <f t="shared" si="699"/>
        <v>#DIV/0!</v>
      </c>
    </row>
    <row r="131" spans="1:127" s="14" customFormat="1" ht="15.75" customHeight="1" outlineLevel="1" x14ac:dyDescent="0.25">
      <c r="A131" s="13">
        <v>107</v>
      </c>
      <c r="B131" s="6" t="s">
        <v>106</v>
      </c>
      <c r="C131" s="19">
        <f t="shared" ref="C131:C136" si="757">J131+AS131</f>
        <v>51270031.869999997</v>
      </c>
      <c r="D131" s="48">
        <v>51270031.869999997</v>
      </c>
      <c r="E131" s="19">
        <f t="shared" ref="E131:E136" si="758">K131+AT131</f>
        <v>54567562.719999991</v>
      </c>
      <c r="F131" s="48">
        <v>54567562.719999999</v>
      </c>
      <c r="G131" s="19">
        <f t="shared" ref="G131:G136" si="759">L131+AU131</f>
        <v>50682130.509999998</v>
      </c>
      <c r="H131" s="20">
        <f t="shared" ref="H131" si="760">IF(E131&lt;=0," ",IF(E131/C131*100&gt;200,"СВ.200",E131/C131))</f>
        <v>1.0643169260819108</v>
      </c>
      <c r="I131" s="20">
        <f t="shared" ref="I131" si="761">IF(G131=0," ",IF(E131/G131*100&gt;200,"св.200",E131/G131))</f>
        <v>1.0766627639939754</v>
      </c>
      <c r="J131" s="12">
        <f t="shared" ref="J131:J136" si="762">Y131++AI131+O131+AD131+AN131+T131</f>
        <v>46282815.189999998</v>
      </c>
      <c r="K131" s="17">
        <f t="shared" ref="K131:K136" si="763">Z131++AJ131+P131+AE131+AO131+U131</f>
        <v>49069826.809999995</v>
      </c>
      <c r="L131" s="12">
        <f t="shared" ref="L131:L136" si="764">AA131++AK131+Q131+AF131+AP131+V131</f>
        <v>46721303.460000001</v>
      </c>
      <c r="M131" s="20">
        <f t="shared" si="717"/>
        <v>1.0602169856902346</v>
      </c>
      <c r="N131" s="20">
        <f t="shared" si="730"/>
        <v>1.0502666487464474</v>
      </c>
      <c r="O131" s="24">
        <v>39864664.880000003</v>
      </c>
      <c r="P131" s="24">
        <v>42440452.549999997</v>
      </c>
      <c r="Q131" s="24">
        <v>40397932.369999997</v>
      </c>
      <c r="R131" s="20">
        <f t="shared" ref="R131" si="765">IF(P131&lt;=0," ",IF(O131&lt;=0," ",IF(P131/O131*100&gt;200,"СВ.200",P131/O131)))</f>
        <v>1.0646133029778022</v>
      </c>
      <c r="S131" s="20">
        <f t="shared" ref="S131" si="766">IF(Q131=0," ",IF(P131/Q131*100&gt;200,"св.200",P131/Q131))</f>
        <v>1.0505600178071688</v>
      </c>
      <c r="T131" s="24">
        <v>2332722.8199999998</v>
      </c>
      <c r="U131" s="24">
        <v>2439686.44</v>
      </c>
      <c r="V131" s="24">
        <v>2025929.34</v>
      </c>
      <c r="W131" s="20">
        <f t="shared" ref="W131" si="767">IF(U131&lt;=0," ",IF(T131&lt;=0," ",IF(U131/T131*100&gt;200,"СВ.200",U131/T131)))</f>
        <v>1.0458535489441476</v>
      </c>
      <c r="X131" s="20">
        <f t="shared" ref="X131" si="768">IF(V131=0," ",IF(U131/V131*100&gt;200,"св.200",U131/V131))</f>
        <v>1.2042307655211706</v>
      </c>
      <c r="Y131" s="24"/>
      <c r="Z131" s="24"/>
      <c r="AA131" s="24"/>
      <c r="AB131" s="20" t="str">
        <f t="shared" ref="AB131" si="769">IF(Z131&lt;=0," ",IF(Y131&lt;=0," ",IF(Z131/Y131*100&gt;200,"СВ.200",Z131/Y131)))</f>
        <v xml:space="preserve"> </v>
      </c>
      <c r="AC131" s="20" t="str">
        <f t="shared" ref="AC131" si="770">IF(AA131=0," ",IF(Z131/AA131*100&gt;200,"св.200",Z131/AA131))</f>
        <v xml:space="preserve"> </v>
      </c>
      <c r="AD131" s="24">
        <v>1888698.48</v>
      </c>
      <c r="AE131" s="24">
        <v>1946801.72</v>
      </c>
      <c r="AF131" s="24">
        <v>1564865.87</v>
      </c>
      <c r="AG131" s="20">
        <f t="shared" ref="AG131" si="771">IF(AE131&lt;=0," ",IF(AD131&lt;=0," ",IF(AE131/AD131*100&gt;200,"СВ.200",AE131/AD131)))</f>
        <v>1.0307636399432059</v>
      </c>
      <c r="AH131" s="20">
        <f t="shared" si="755"/>
        <v>1.2440693846815125</v>
      </c>
      <c r="AI131" s="24">
        <v>2196729.0099999998</v>
      </c>
      <c r="AJ131" s="24">
        <v>2242886.1</v>
      </c>
      <c r="AK131" s="24">
        <v>2732575.88</v>
      </c>
      <c r="AL131" s="20">
        <f t="shared" ref="AL131" si="772">IF(AJ131&lt;=0," ",IF(AI131&lt;=0," ",IF(AJ131/AI131*100&gt;200,"СВ.200",AJ131/AI131)))</f>
        <v>1.0210117359901394</v>
      </c>
      <c r="AM131" s="20">
        <f t="shared" ref="AM131" si="773">IF(AK131=0," ",IF(AJ131/AK131*100&gt;200,"св.200",AJ131/AK131))</f>
        <v>0.82079554182407555</v>
      </c>
      <c r="AN131" s="24"/>
      <c r="AO131" s="24"/>
      <c r="AP131" s="24"/>
      <c r="AQ131" s="20" t="str">
        <f t="shared" ref="AQ131" si="774">IF(AO131&lt;=0," ",IF(AN131&lt;=0," ",IF(AO131/AN131*100&gt;200,"СВ.200",AO131/AN131)))</f>
        <v xml:space="preserve"> </v>
      </c>
      <c r="AR131" s="20" t="str">
        <f t="shared" ref="AR131" si="775">IF(AP131=0," ",IF(AO131/AP131*100&gt;200,"св.200",AO131/AP131))</f>
        <v xml:space="preserve"> </v>
      </c>
      <c r="AS131" s="7">
        <f>AX131+BC131+BH131+BM131+BR131+BW131+CB131+CG131+DA131+DF131+DN131+CV131+DS131</f>
        <v>4987216.6800000006</v>
      </c>
      <c r="AT131" s="7">
        <f>AY131+BD131+BI131+BN131+BS131+BX131+CC131+CH131+DB131+DG131+DO131+CW131+DK131+DT131</f>
        <v>5497735.9099999992</v>
      </c>
      <c r="AU131" s="7">
        <f t="shared" si="711"/>
        <v>3960827.0500000003</v>
      </c>
      <c r="AV131" s="20">
        <f t="shared" si="722"/>
        <v>1.1023655603429685</v>
      </c>
      <c r="AW131" s="20">
        <f t="shared" si="735"/>
        <v>1.3880272580949977</v>
      </c>
      <c r="AX131" s="24">
        <v>1292602.6599999999</v>
      </c>
      <c r="AY131" s="24">
        <v>1452180.16</v>
      </c>
      <c r="AZ131" s="24">
        <v>1337266.53</v>
      </c>
      <c r="BA131" s="20">
        <f t="shared" ref="BA131" si="776">IF(AY131&lt;=0," ",IF(AX131&lt;=0," ",IF(AY131/AX131*100&gt;200,"СВ.200",AY131/AX131)))</f>
        <v>1.1234544109633815</v>
      </c>
      <c r="BB131" s="20">
        <f t="shared" ref="BB131" si="777">IF(AZ131=0," ",IF(AY131/AZ131*100&gt;200,"св.200",AY131/AZ131))</f>
        <v>1.0859317326965476</v>
      </c>
      <c r="BC131" s="24">
        <v>267660.65999999997</v>
      </c>
      <c r="BD131" s="24">
        <v>336766.68</v>
      </c>
      <c r="BE131" s="24">
        <v>392293.03</v>
      </c>
      <c r="BF131" s="20">
        <f t="shared" si="737"/>
        <v>1.2581851961360329</v>
      </c>
      <c r="BG131" s="20">
        <f t="shared" si="738"/>
        <v>0.85845695499611596</v>
      </c>
      <c r="BH131" s="24">
        <v>1735454.54</v>
      </c>
      <c r="BI131" s="24">
        <v>1955165.48</v>
      </c>
      <c r="BJ131" s="24">
        <v>1930239.13</v>
      </c>
      <c r="BK131" s="20">
        <f t="shared" ref="BK131" si="778">IF(BI131&lt;=0," ",IF(BH131&lt;=0," ",IF(BI131/BH131*100&gt;200,"СВ.200",BI131/BH131)))</f>
        <v>1.1266013801778985</v>
      </c>
      <c r="BL131" s="20">
        <f t="shared" ref="BL131" si="779">IF(BJ131=0," ",IF(BI131/BJ131*100&gt;200,"св.200",BI131/BJ131))</f>
        <v>1.0129136072378764</v>
      </c>
      <c r="BM131" s="24"/>
      <c r="BN131" s="24"/>
      <c r="BO131" s="24"/>
      <c r="BP131" s="20" t="str">
        <f t="shared" ref="BP131" si="780">IF(BN131&lt;=0," ",IF(BM131&lt;=0," ",IF(BN131/BM131*100&gt;200,"СВ.200",BN131/BM131)))</f>
        <v xml:space="preserve"> </v>
      </c>
      <c r="BQ131" s="20" t="str">
        <f t="shared" si="740"/>
        <v xml:space="preserve"> </v>
      </c>
      <c r="BR131" s="24"/>
      <c r="BS131" s="24"/>
      <c r="BT131" s="24"/>
      <c r="BU131" s="20" t="str">
        <f t="shared" ref="BU131" si="781">IF(BS131&lt;=0," ",IF(BR131&lt;=0," ",IF(BS131/BR131*100&gt;200,"СВ.200",BS131/BR131)))</f>
        <v xml:space="preserve"> </v>
      </c>
      <c r="BV131" s="20" t="str">
        <f t="shared" si="741"/>
        <v xml:space="preserve"> </v>
      </c>
      <c r="BW131" s="24">
        <v>777946.12</v>
      </c>
      <c r="BX131" s="24">
        <v>777946.12</v>
      </c>
      <c r="BY131" s="24"/>
      <c r="BZ131" s="20">
        <f t="shared" ref="BZ131" si="782">IF(BX131&lt;=0," ",IF(BW131&lt;=0," ",IF(BX131/BW131*100&gt;200,"СВ.200",BX131/BW131)))</f>
        <v>1</v>
      </c>
      <c r="CA131" s="20" t="str">
        <f t="shared" ref="CA131" si="783">IF(BY131=0," ",IF(BX131/BY131*100&gt;200,"св.200",BX131/BY131))</f>
        <v xml:space="preserve"> </v>
      </c>
      <c r="CB131" s="24">
        <v>270489.21000000002</v>
      </c>
      <c r="CC131" s="24">
        <v>270489.21000000002</v>
      </c>
      <c r="CD131" s="24"/>
      <c r="CE131" s="20">
        <f t="shared" si="640"/>
        <v>1</v>
      </c>
      <c r="CF131" s="20" t="str">
        <f t="shared" si="743"/>
        <v xml:space="preserve"> </v>
      </c>
      <c r="CG131" s="19">
        <f t="shared" ref="CG131:CI131" si="784">CL131+CQ131</f>
        <v>574219.18999999994</v>
      </c>
      <c r="CH131" s="19">
        <f t="shared" si="784"/>
        <v>574219.17000000004</v>
      </c>
      <c r="CI131" s="19">
        <f t="shared" si="784"/>
        <v>163100.97</v>
      </c>
      <c r="CJ131" s="20">
        <f t="shared" si="744"/>
        <v>0.99999996517009493</v>
      </c>
      <c r="CK131" s="20" t="str">
        <f t="shared" si="745"/>
        <v>св.200</v>
      </c>
      <c r="CL131" s="24">
        <v>574219.18999999994</v>
      </c>
      <c r="CM131" s="24">
        <v>574219.17000000004</v>
      </c>
      <c r="CN131" s="24">
        <v>163100.97</v>
      </c>
      <c r="CO131" s="20">
        <f t="shared" si="746"/>
        <v>0.99999996517009493</v>
      </c>
      <c r="CP131" s="20" t="str">
        <f t="shared" si="747"/>
        <v>св.200</v>
      </c>
      <c r="CQ131" s="24"/>
      <c r="CR131" s="24"/>
      <c r="CS131" s="24"/>
      <c r="CT131" s="20" t="str">
        <f t="shared" si="748"/>
        <v xml:space="preserve"> </v>
      </c>
      <c r="CU131" s="20" t="str">
        <f t="shared" si="749"/>
        <v xml:space="preserve"> </v>
      </c>
      <c r="CV131" s="24"/>
      <c r="CW131" s="24"/>
      <c r="CX131" s="24"/>
      <c r="CY131" s="20" t="str">
        <f t="shared" ref="CY131" si="785">IF(CW131&lt;=0," ",IF(CV131&lt;=0," ",IF(CW131/CV131*100&gt;200,"СВ.200",CW131/CV131)))</f>
        <v xml:space="preserve"> </v>
      </c>
      <c r="CZ131" s="20" t="str">
        <f t="shared" ref="CZ131" si="786">IF(CX131=0," ",IF(CW131/CX131*100&gt;200,"св.200",CW131/CX131))</f>
        <v xml:space="preserve"> </v>
      </c>
      <c r="DA131" s="24"/>
      <c r="DB131" s="24"/>
      <c r="DC131" s="24"/>
      <c r="DD131" s="20" t="str">
        <f t="shared" si="726"/>
        <v xml:space="preserve"> </v>
      </c>
      <c r="DE131" s="20" t="str">
        <f t="shared" si="750"/>
        <v xml:space="preserve"> </v>
      </c>
      <c r="DF131" s="24">
        <v>38051.74</v>
      </c>
      <c r="DG131" s="24">
        <v>100176.53</v>
      </c>
      <c r="DH131" s="24">
        <v>137927.39000000001</v>
      </c>
      <c r="DI131" s="93" t="str">
        <f t="shared" ref="DI131" si="787">IF(DG131&lt;=0," ",IF(DF131&lt;=0," ",IF(DG131/DF131*100&gt;200,"СВ.200",DG131/DF131)))</f>
        <v>СВ.200</v>
      </c>
      <c r="DJ131" s="93">
        <f t="shared" ref="DJ131" si="788">IF(DH131=0," ",IF(DG131/DH131*100&gt;200,"св.200",DG131/DH131))</f>
        <v>0.72629903313620292</v>
      </c>
      <c r="DK131" s="24"/>
      <c r="DL131" s="24"/>
      <c r="DM131" s="20" t="s">
        <v>113</v>
      </c>
      <c r="DN131" s="24">
        <v>112</v>
      </c>
      <c r="DO131" s="24">
        <v>112</v>
      </c>
      <c r="DP131" s="24"/>
      <c r="DQ131" s="20">
        <f t="shared" si="728"/>
        <v>1</v>
      </c>
      <c r="DR131" s="20" t="str">
        <f t="shared" ref="DR131" si="789">IF(DP131=0," ",IF(DO131/DP131*100&gt;200,"св.200",DO131/DP131))</f>
        <v xml:space="preserve"> </v>
      </c>
      <c r="DS131" s="44">
        <v>30680.560000000001</v>
      </c>
      <c r="DT131" s="44">
        <v>30680.560000000001</v>
      </c>
      <c r="DU131" s="24"/>
      <c r="DV131" s="20">
        <f t="shared" si="534"/>
        <v>1</v>
      </c>
      <c r="DW131" s="20" t="str">
        <f t="shared" ref="DW131:DW135" si="790">IF(DU131=0," ",IF(DT131/DU131*100&gt;200,"св.200",DT131/DU131))</f>
        <v xml:space="preserve"> </v>
      </c>
    </row>
    <row r="132" spans="1:127" s="14" customFormat="1" ht="15.75" customHeight="1" outlineLevel="1" x14ac:dyDescent="0.25">
      <c r="A132" s="13">
        <v>108</v>
      </c>
      <c r="B132" s="6" t="s">
        <v>81</v>
      </c>
      <c r="C132" s="19">
        <f t="shared" si="757"/>
        <v>498346.61</v>
      </c>
      <c r="D132" s="48">
        <v>498346.61</v>
      </c>
      <c r="E132" s="19">
        <f t="shared" si="758"/>
        <v>500824.69999999995</v>
      </c>
      <c r="F132" s="48">
        <v>500824.7</v>
      </c>
      <c r="G132" s="19">
        <f t="shared" si="759"/>
        <v>337104.32</v>
      </c>
      <c r="H132" s="20">
        <f t="shared" ref="H132:H136" si="791">IF(E132&lt;=0," ",IF(E132/C132*100&gt;200,"СВ.200",E132/C132))</f>
        <v>1.0049726233715124</v>
      </c>
      <c r="I132" s="20">
        <f t="shared" ref="I132:I136" si="792">IF(G132=0," ",IF(E132/G132*100&gt;200,"св.200",E132/G132))</f>
        <v>1.4856668107961355</v>
      </c>
      <c r="J132" s="12">
        <f t="shared" si="762"/>
        <v>349050</v>
      </c>
      <c r="K132" s="17">
        <f t="shared" si="763"/>
        <v>355377.05</v>
      </c>
      <c r="L132" s="12">
        <f t="shared" si="764"/>
        <v>331207.67</v>
      </c>
      <c r="M132" s="20">
        <f t="shared" ref="M132:M136" si="793">IF(K132&lt;=0," ",IF(K132/J132*100&gt;200,"СВ.200",K132/J132))</f>
        <v>1.0181264861767654</v>
      </c>
      <c r="N132" s="20">
        <f t="shared" ref="N132:N136" si="794">IF(L132=0," ",IF(K132/L132*100&gt;200,"св.200",K132/L132))</f>
        <v>1.0729734912237994</v>
      </c>
      <c r="O132" s="24">
        <v>39600</v>
      </c>
      <c r="P132" s="24">
        <v>41729.199999999997</v>
      </c>
      <c r="Q132" s="24">
        <v>43074</v>
      </c>
      <c r="R132" s="20">
        <f t="shared" ref="R132:R136" si="795">IF(P132&lt;=0," ",IF(O132&lt;=0," ",IF(P132/O132*100&gt;200,"СВ.200",P132/O132)))</f>
        <v>1.0537676767676767</v>
      </c>
      <c r="S132" s="20">
        <f t="shared" ref="S132:S136" si="796">IF(Q132=0," ",IF(P132/Q132*100&gt;200,"св.200",P132/Q132))</f>
        <v>0.96877931002460871</v>
      </c>
      <c r="T132" s="24"/>
      <c r="U132" s="24"/>
      <c r="V132" s="24"/>
      <c r="W132" s="20" t="s">
        <v>113</v>
      </c>
      <c r="X132" s="20" t="s">
        <v>113</v>
      </c>
      <c r="Y132" s="24">
        <v>450</v>
      </c>
      <c r="Z132" s="24">
        <v>449.4</v>
      </c>
      <c r="AA132" s="24">
        <v>897.9</v>
      </c>
      <c r="AB132" s="20">
        <f t="shared" ref="AB132:AB136" si="797">IF(Z132&lt;=0," ",IF(Y132&lt;=0," ",IF(Z132/Y132*100&gt;200,"СВ.200",Z132/Y132)))</f>
        <v>0.99866666666666659</v>
      </c>
      <c r="AC132" s="20">
        <f t="shared" ref="AC132:AC136" si="798">IF(AA132=0," ",IF(Z132/AA132*100&gt;200,"св.200",Z132/AA132))</f>
        <v>0.50050116939525557</v>
      </c>
      <c r="AD132" s="24">
        <v>15000</v>
      </c>
      <c r="AE132" s="24">
        <v>15048.16</v>
      </c>
      <c r="AF132" s="24">
        <v>26406.799999999999</v>
      </c>
      <c r="AG132" s="20">
        <f t="shared" ref="AG132:AG136" si="799">IF(AE132&lt;=0," ",IF(AD132&lt;=0," ",IF(AE132/AD132*100&gt;200,"СВ.200",AE132/AD132)))</f>
        <v>1.0032106666666667</v>
      </c>
      <c r="AH132" s="20">
        <f t="shared" ref="AH132:AH136" si="800">IF(AF132=0," ",IF(AE132/AF132*100&gt;200,"св.200",AE132/AF132))</f>
        <v>0.56985927867064545</v>
      </c>
      <c r="AI132" s="24">
        <v>294000</v>
      </c>
      <c r="AJ132" s="24">
        <v>298150.28999999998</v>
      </c>
      <c r="AK132" s="24">
        <v>260828.97</v>
      </c>
      <c r="AL132" s="20">
        <f t="shared" ref="AL132:AL136" si="801">IF(AJ132&lt;=0," ",IF(AI132&lt;=0," ",IF(AJ132/AI132*100&gt;200,"СВ.200",AJ132/AI132)))</f>
        <v>1.0141166326530611</v>
      </c>
      <c r="AM132" s="20">
        <f t="shared" ref="AM132:AM136" si="802">IF(AK132=0," ",IF(AJ132/AK132*100&gt;200,"св.200",AJ132/AK132))</f>
        <v>1.1430873265343187</v>
      </c>
      <c r="AN132" s="24"/>
      <c r="AO132" s="24"/>
      <c r="AP132" s="24"/>
      <c r="AQ132" s="20" t="str">
        <f t="shared" ref="AQ132:AQ136" si="803">IF(AO132&lt;=0," ",IF(AN132&lt;=0," ",IF(AO132/AN132*100&gt;200,"СВ.200",AO132/AN132)))</f>
        <v xml:space="preserve"> </v>
      </c>
      <c r="AR132" s="20" t="str">
        <f t="shared" ref="AR132:AR136" si="804">IF(AP132=0," ",IF(AO132/AP132*100&gt;200,"св.200",AO132/AP132))</f>
        <v xml:space="preserve"> </v>
      </c>
      <c r="AS132" s="7">
        <f t="shared" ref="AS132:AS136" si="805">AX132+BC132+BH132+BM132+BR132+BW132+CB132+CG132+DA132+DF132+DN132+CV132+DS132</f>
        <v>149296.60999999999</v>
      </c>
      <c r="AT132" s="7">
        <f t="shared" ref="AT132:AT136" si="806">AY132+BD132+BI132+BN132+BS132+BX132+CC132+CH132+DB132+DG132+DO132+CW132+DK132+DT132</f>
        <v>145447.65</v>
      </c>
      <c r="AU132" s="7">
        <f t="shared" si="711"/>
        <v>5896.65</v>
      </c>
      <c r="AV132" s="20">
        <f t="shared" ref="AV132:AV136" si="807">IF(AT132&lt;=0," ",IF(AS132&lt;=0," ",IF(AT132/AS132*100&gt;200,"СВ.200",AT132/AS132)))</f>
        <v>0.97421937443857576</v>
      </c>
      <c r="AW132" s="20" t="str">
        <f t="shared" ref="AW132:AW136" si="808">IF(AU132=0," ",IF(AT132/AU132*100&gt;200,"св.200",AT132/AU132))</f>
        <v>св.200</v>
      </c>
      <c r="AX132" s="24"/>
      <c r="AY132" s="24"/>
      <c r="AZ132" s="24"/>
      <c r="BA132" s="20" t="str">
        <f t="shared" ref="BA132:BA136" si="809">IF(AY132&lt;=0," ",IF(AX132&lt;=0," ",IF(AY132/AX132*100&gt;200,"СВ.200",AY132/AX132)))</f>
        <v xml:space="preserve"> </v>
      </c>
      <c r="BB132" s="20" t="str">
        <f t="shared" ref="BB132:BB136" si="810">IF(AZ132=0," ",IF(AY132/AZ132*100&gt;200,"св.200",AY132/AZ132))</f>
        <v xml:space="preserve"> </v>
      </c>
      <c r="BC132" s="24">
        <v>140346.60999999999</v>
      </c>
      <c r="BD132" s="24">
        <v>140447.65</v>
      </c>
      <c r="BE132" s="24">
        <v>5896.65</v>
      </c>
      <c r="BF132" s="20">
        <f t="shared" ref="BF132:BF136" si="811">IF(BD132&lt;=0," ",IF(BC132&lt;=0," ",IF(BD132/BC132*100&gt;200,"СВ.200",BD132/BC132)))</f>
        <v>1.0007199318886293</v>
      </c>
      <c r="BG132" s="20" t="str">
        <f t="shared" ref="BG132:BG136" si="812">IF(BE132=0," ",IF(BD132/BE132*100&gt;200,"св.200",BD132/BE132))</f>
        <v>св.200</v>
      </c>
      <c r="BH132" s="24"/>
      <c r="BI132" s="24"/>
      <c r="BJ132" s="24"/>
      <c r="BK132" s="20" t="str">
        <f t="shared" ref="BK132:BK136" si="813">IF(BI132&lt;=0," ",IF(BH132&lt;=0," ",IF(BI132/BH132*100&gt;200,"СВ.200",BI132/BH132)))</f>
        <v xml:space="preserve"> </v>
      </c>
      <c r="BL132" s="20" t="str">
        <f t="shared" ref="BL132:BL136" si="814">IF(BJ132=0," ",IF(BI132/BJ132*100&gt;200,"св.200",BI132/BJ132))</f>
        <v xml:space="preserve"> </v>
      </c>
      <c r="BM132" s="24"/>
      <c r="BN132" s="24"/>
      <c r="BO132" s="24"/>
      <c r="BP132" s="20" t="str">
        <f t="shared" ref="BP132:BP136" si="815">IF(BN132&lt;=0," ",IF(BM132&lt;=0," ",IF(BN132/BM132*100&gt;200,"СВ.200",BN132/BM132)))</f>
        <v xml:space="preserve"> </v>
      </c>
      <c r="BQ132" s="20" t="str">
        <f t="shared" ref="BQ132:BQ136" si="816">IF(BO132=0," ",IF(BN132/BO132*100&gt;200,"св.200",BN132/BO132))</f>
        <v xml:space="preserve"> </v>
      </c>
      <c r="BR132" s="24"/>
      <c r="BS132" s="24"/>
      <c r="BT132" s="24"/>
      <c r="BU132" s="20" t="str">
        <f t="shared" ref="BU132:BU136" si="817">IF(BS132&lt;=0," ",IF(BR132&lt;=0," ",IF(BS132/BR132*100&gt;200,"СВ.200",BS132/BR132)))</f>
        <v xml:space="preserve"> </v>
      </c>
      <c r="BV132" s="20" t="str">
        <f t="shared" ref="BV132:BV136" si="818">IF(BT132=0," ",IF(BS132/BT132*100&gt;200,"св.200",BS132/BT132))</f>
        <v xml:space="preserve"> </v>
      </c>
      <c r="BW132" s="24"/>
      <c r="BX132" s="24"/>
      <c r="BY132" s="24"/>
      <c r="BZ132" s="20" t="str">
        <f t="shared" ref="BZ132:BZ136" si="819">IF(BX132&lt;=0," ",IF(BW132&lt;=0," ",IF(BX132/BW132*100&gt;200,"СВ.200",BX132/BW132)))</f>
        <v xml:space="preserve"> </v>
      </c>
      <c r="CA132" s="20" t="str">
        <f t="shared" ref="CA132:CA136" si="820">IF(BY132=0," ",IF(BX132/BY132*100&gt;200,"св.200",BX132/BY132))</f>
        <v xml:space="preserve"> </v>
      </c>
      <c r="CB132" s="24"/>
      <c r="CC132" s="24"/>
      <c r="CD132" s="24"/>
      <c r="CE132" s="20" t="str">
        <f t="shared" si="640"/>
        <v xml:space="preserve"> </v>
      </c>
      <c r="CF132" s="20" t="str">
        <f t="shared" si="743"/>
        <v xml:space="preserve"> </v>
      </c>
      <c r="CG132" s="19">
        <f t="shared" ref="CG132:CG136" si="821">CL132+CQ132</f>
        <v>3950</v>
      </c>
      <c r="CH132" s="19">
        <f t="shared" ref="CH132:CH136" si="822">CM132+CR132</f>
        <v>0</v>
      </c>
      <c r="CI132" s="19">
        <f t="shared" ref="CI132:CI136" si="823">CN132+CS132</f>
        <v>0</v>
      </c>
      <c r="CJ132" s="20" t="str">
        <f t="shared" ref="CJ132:CJ136" si="824">IF(CH132&lt;=0," ",IF(CG132&lt;=0," ",IF(CH132/CG132*100&gt;200,"СВ.200",CH132/CG132)))</f>
        <v xml:space="preserve"> </v>
      </c>
      <c r="CK132" s="20" t="str">
        <f t="shared" ref="CK132:CK136" si="825">IF(CI132=0," ",IF(CH132/CI132*100&gt;200,"св.200",CH132/CI132))</f>
        <v xml:space="preserve"> </v>
      </c>
      <c r="CL132" s="24"/>
      <c r="CM132" s="24"/>
      <c r="CN132" s="24"/>
      <c r="CO132" s="20" t="str">
        <f t="shared" ref="CO132:CO136" si="826">IF(CM132&lt;=0," ",IF(CL132&lt;=0," ",IF(CM132/CL132*100&gt;200,"СВ.200",CM132/CL132)))</f>
        <v xml:space="preserve"> </v>
      </c>
      <c r="CP132" s="20" t="str">
        <f t="shared" ref="CP132:CP136" si="827">IF(CN132=0," ",IF(CM132/CN132*100&gt;200,"св.200",CM132/CN132))</f>
        <v xml:space="preserve"> </v>
      </c>
      <c r="CQ132" s="24">
        <v>3950</v>
      </c>
      <c r="CR132" s="24"/>
      <c r="CS132" s="24"/>
      <c r="CT132" s="20" t="str">
        <f t="shared" ref="CT132:CT136" si="828">IF(CR132&lt;=0," ",IF(CQ132&lt;=0," ",IF(CR132/CQ132*100&gt;200,"СВ.200",CR132/CQ132)))</f>
        <v xml:space="preserve"> </v>
      </c>
      <c r="CU132" s="20" t="str">
        <f t="shared" ref="CU132:CU136" si="829">IF(CS132=0," ",IF(CR132/CS132*100&gt;200,"св.200",CR132/CS132))</f>
        <v xml:space="preserve"> </v>
      </c>
      <c r="CV132" s="24"/>
      <c r="CW132" s="24"/>
      <c r="CX132" s="24"/>
      <c r="CY132" s="20" t="str">
        <f t="shared" ref="CY132:CY136" si="830">IF(CW132&lt;=0," ",IF(CV132&lt;=0," ",IF(CW132/CV132*100&gt;200,"СВ.200",CW132/CV132)))</f>
        <v xml:space="preserve"> </v>
      </c>
      <c r="CZ132" s="20" t="str">
        <f t="shared" ref="CZ132:CZ136" si="831">IF(CX132=0," ",IF(CW132/CX132*100&gt;200,"св.200",CW132/CX132))</f>
        <v xml:space="preserve"> </v>
      </c>
      <c r="DA132" s="24"/>
      <c r="DB132" s="24"/>
      <c r="DC132" s="24"/>
      <c r="DD132" s="20" t="str">
        <f t="shared" ref="DD132:DD136" si="832">IF(DB132&lt;=0," ",IF(DA132&lt;=0," ",IF(DB132/DA132*100&gt;200,"СВ.200",DB132/DA132)))</f>
        <v xml:space="preserve"> </v>
      </c>
      <c r="DE132" s="20" t="str">
        <f t="shared" ref="DE132:DE136" si="833">IF(DC132=0," ",IF(DB132/DC132*100&gt;200,"св.200",DB132/DC132))</f>
        <v xml:space="preserve"> </v>
      </c>
      <c r="DF132" s="24"/>
      <c r="DG132" s="24"/>
      <c r="DH132" s="24"/>
      <c r="DI132" s="20" t="str">
        <f t="shared" ref="DI132:DI136" si="834">IF(DG132&lt;=0," ",IF(DH132&lt;=0," ",IF(DG132/DH132*100&gt;200,"СВ.200",DG132/DH132)))</f>
        <v xml:space="preserve"> </v>
      </c>
      <c r="DJ132" s="20" t="str">
        <f t="shared" ref="DJ132:DJ136" si="835">IF(DG132&lt;=0," ",IF(DG132/DH132*100&gt;200,"св.200",DG132/DH132))</f>
        <v xml:space="preserve"> </v>
      </c>
      <c r="DK132" s="24"/>
      <c r="DL132" s="24"/>
      <c r="DM132" s="20" t="s">
        <v>113</v>
      </c>
      <c r="DN132" s="24"/>
      <c r="DO132" s="24"/>
      <c r="DP132" s="24"/>
      <c r="DQ132" s="20" t="s">
        <v>113</v>
      </c>
      <c r="DR132" s="20" t="s">
        <v>113</v>
      </c>
      <c r="DS132" s="44">
        <v>5000</v>
      </c>
      <c r="DT132" s="44">
        <v>5000</v>
      </c>
      <c r="DU132" s="24"/>
      <c r="DV132" s="20">
        <f t="shared" si="534"/>
        <v>1</v>
      </c>
      <c r="DW132" s="20" t="str">
        <f t="shared" si="790"/>
        <v xml:space="preserve"> </v>
      </c>
    </row>
    <row r="133" spans="1:127" s="14" customFormat="1" ht="15.75" customHeight="1" outlineLevel="1" x14ac:dyDescent="0.25">
      <c r="A133" s="13">
        <v>109</v>
      </c>
      <c r="B133" s="6" t="s">
        <v>33</v>
      </c>
      <c r="C133" s="19">
        <f t="shared" si="757"/>
        <v>409400</v>
      </c>
      <c r="D133" s="48">
        <v>409400</v>
      </c>
      <c r="E133" s="19">
        <f t="shared" si="758"/>
        <v>328015.30000000005</v>
      </c>
      <c r="F133" s="48">
        <v>328015.3</v>
      </c>
      <c r="G133" s="19">
        <f t="shared" si="759"/>
        <v>475671.45999999996</v>
      </c>
      <c r="H133" s="20">
        <f t="shared" si="791"/>
        <v>0.80120981924767964</v>
      </c>
      <c r="I133" s="20">
        <f t="shared" si="792"/>
        <v>0.68958373075399582</v>
      </c>
      <c r="J133" s="12">
        <f t="shared" si="762"/>
        <v>405000</v>
      </c>
      <c r="K133" s="17">
        <f t="shared" si="763"/>
        <v>323615.30000000005</v>
      </c>
      <c r="L133" s="12">
        <f t="shared" si="764"/>
        <v>475671.45999999996</v>
      </c>
      <c r="M133" s="20">
        <f t="shared" si="793"/>
        <v>0.79905012345679027</v>
      </c>
      <c r="N133" s="20">
        <f t="shared" si="794"/>
        <v>0.68033364877514424</v>
      </c>
      <c r="O133" s="24">
        <v>105000</v>
      </c>
      <c r="P133" s="24">
        <v>104299.18</v>
      </c>
      <c r="Q133" s="24">
        <v>105727.59</v>
      </c>
      <c r="R133" s="20">
        <f t="shared" si="795"/>
        <v>0.99332552380952377</v>
      </c>
      <c r="S133" s="20">
        <f t="shared" si="796"/>
        <v>0.98648971380128869</v>
      </c>
      <c r="T133" s="24"/>
      <c r="U133" s="24"/>
      <c r="V133" s="24"/>
      <c r="W133" s="20" t="s">
        <v>113</v>
      </c>
      <c r="X133" s="20" t="s">
        <v>113</v>
      </c>
      <c r="Y133" s="24"/>
      <c r="Z133" s="24">
        <v>54</v>
      </c>
      <c r="AA133" s="24"/>
      <c r="AB133" s="20" t="str">
        <f t="shared" si="797"/>
        <v xml:space="preserve"> </v>
      </c>
      <c r="AC133" s="20" t="str">
        <f t="shared" si="798"/>
        <v xml:space="preserve"> </v>
      </c>
      <c r="AD133" s="24">
        <v>65000</v>
      </c>
      <c r="AE133" s="24">
        <v>43586.41</v>
      </c>
      <c r="AF133" s="24">
        <v>63074.14</v>
      </c>
      <c r="AG133" s="20">
        <f t="shared" si="799"/>
        <v>0.67056015384615386</v>
      </c>
      <c r="AH133" s="20">
        <f t="shared" si="800"/>
        <v>0.69103455076834985</v>
      </c>
      <c r="AI133" s="24">
        <v>235000</v>
      </c>
      <c r="AJ133" s="24">
        <v>175675.71</v>
      </c>
      <c r="AK133" s="24">
        <v>306869.73</v>
      </c>
      <c r="AL133" s="20">
        <f t="shared" si="801"/>
        <v>0.74755621276595741</v>
      </c>
      <c r="AM133" s="20">
        <f t="shared" si="802"/>
        <v>0.57247650330320954</v>
      </c>
      <c r="AN133" s="24"/>
      <c r="AO133" s="24"/>
      <c r="AP133" s="24"/>
      <c r="AQ133" s="20" t="str">
        <f t="shared" si="803"/>
        <v xml:space="preserve"> </v>
      </c>
      <c r="AR133" s="20" t="str">
        <f t="shared" si="804"/>
        <v xml:space="preserve"> </v>
      </c>
      <c r="AS133" s="7">
        <f t="shared" si="805"/>
        <v>4400</v>
      </c>
      <c r="AT133" s="7">
        <f t="shared" si="806"/>
        <v>4400</v>
      </c>
      <c r="AU133" s="7">
        <f t="shared" si="711"/>
        <v>0</v>
      </c>
      <c r="AV133" s="20">
        <f t="shared" si="807"/>
        <v>1</v>
      </c>
      <c r="AW133" s="20" t="str">
        <f t="shared" si="808"/>
        <v xml:space="preserve"> </v>
      </c>
      <c r="AX133" s="24"/>
      <c r="AY133" s="24"/>
      <c r="AZ133" s="24"/>
      <c r="BA133" s="20" t="str">
        <f t="shared" si="809"/>
        <v xml:space="preserve"> </v>
      </c>
      <c r="BB133" s="20" t="str">
        <f t="shared" si="810"/>
        <v xml:space="preserve"> </v>
      </c>
      <c r="BC133" s="24"/>
      <c r="BD133" s="24"/>
      <c r="BE133" s="24"/>
      <c r="BF133" s="20" t="str">
        <f t="shared" si="811"/>
        <v xml:space="preserve"> </v>
      </c>
      <c r="BG133" s="20" t="str">
        <f t="shared" si="812"/>
        <v xml:space="preserve"> </v>
      </c>
      <c r="BH133" s="24"/>
      <c r="BI133" s="24"/>
      <c r="BJ133" s="24"/>
      <c r="BK133" s="20" t="str">
        <f t="shared" si="813"/>
        <v xml:space="preserve"> </v>
      </c>
      <c r="BL133" s="20" t="str">
        <f t="shared" si="814"/>
        <v xml:space="preserve"> </v>
      </c>
      <c r="BM133" s="24"/>
      <c r="BN133" s="24"/>
      <c r="BO133" s="24"/>
      <c r="BP133" s="20" t="str">
        <f t="shared" si="815"/>
        <v xml:space="preserve"> </v>
      </c>
      <c r="BQ133" s="20" t="str">
        <f t="shared" si="816"/>
        <v xml:space="preserve"> </v>
      </c>
      <c r="BR133" s="24"/>
      <c r="BS133" s="24"/>
      <c r="BT133" s="24"/>
      <c r="BU133" s="20" t="str">
        <f t="shared" si="817"/>
        <v xml:space="preserve"> </v>
      </c>
      <c r="BV133" s="20" t="str">
        <f t="shared" si="818"/>
        <v xml:space="preserve"> </v>
      </c>
      <c r="BW133" s="24"/>
      <c r="BX133" s="24"/>
      <c r="BY133" s="24"/>
      <c r="BZ133" s="20" t="str">
        <f t="shared" si="819"/>
        <v xml:space="preserve"> </v>
      </c>
      <c r="CA133" s="20" t="str">
        <f t="shared" si="820"/>
        <v xml:space="preserve"> </v>
      </c>
      <c r="CB133" s="24"/>
      <c r="CC133" s="24"/>
      <c r="CD133" s="24"/>
      <c r="CE133" s="20" t="str">
        <f t="shared" si="640"/>
        <v xml:space="preserve"> </v>
      </c>
      <c r="CF133" s="20" t="str">
        <f t="shared" si="743"/>
        <v xml:space="preserve"> </v>
      </c>
      <c r="CG133" s="19">
        <f t="shared" si="821"/>
        <v>0</v>
      </c>
      <c r="CH133" s="19">
        <f t="shared" si="822"/>
        <v>0</v>
      </c>
      <c r="CI133" s="19">
        <f t="shared" si="823"/>
        <v>0</v>
      </c>
      <c r="CJ133" s="20" t="str">
        <f t="shared" si="824"/>
        <v xml:space="preserve"> </v>
      </c>
      <c r="CK133" s="20" t="str">
        <f t="shared" si="825"/>
        <v xml:space="preserve"> </v>
      </c>
      <c r="CL133" s="24"/>
      <c r="CM133" s="24"/>
      <c r="CN133" s="24"/>
      <c r="CO133" s="20" t="str">
        <f t="shared" si="826"/>
        <v xml:space="preserve"> </v>
      </c>
      <c r="CP133" s="20" t="str">
        <f t="shared" si="827"/>
        <v xml:space="preserve"> </v>
      </c>
      <c r="CQ133" s="24"/>
      <c r="CR133" s="24"/>
      <c r="CS133" s="24"/>
      <c r="CT133" s="20" t="str">
        <f t="shared" si="828"/>
        <v xml:space="preserve"> </v>
      </c>
      <c r="CU133" s="20" t="str">
        <f t="shared" si="829"/>
        <v xml:space="preserve"> </v>
      </c>
      <c r="CV133" s="24"/>
      <c r="CW133" s="24"/>
      <c r="CX133" s="24"/>
      <c r="CY133" s="20" t="str">
        <f t="shared" si="830"/>
        <v xml:space="preserve"> </v>
      </c>
      <c r="CZ133" s="20" t="str">
        <f t="shared" si="831"/>
        <v xml:space="preserve"> </v>
      </c>
      <c r="DA133" s="24"/>
      <c r="DB133" s="24"/>
      <c r="DC133" s="24"/>
      <c r="DD133" s="20" t="str">
        <f t="shared" si="832"/>
        <v xml:space="preserve"> </v>
      </c>
      <c r="DE133" s="20" t="str">
        <f t="shared" si="833"/>
        <v xml:space="preserve"> </v>
      </c>
      <c r="DF133" s="24"/>
      <c r="DG133" s="24"/>
      <c r="DH133" s="24"/>
      <c r="DI133" s="20" t="str">
        <f t="shared" si="834"/>
        <v xml:space="preserve"> </v>
      </c>
      <c r="DJ133" s="20" t="str">
        <f t="shared" si="835"/>
        <v xml:space="preserve"> </v>
      </c>
      <c r="DK133" s="24"/>
      <c r="DL133" s="24"/>
      <c r="DM133" s="20" t="s">
        <v>113</v>
      </c>
      <c r="DN133" s="24"/>
      <c r="DO133" s="24"/>
      <c r="DP133" s="24"/>
      <c r="DQ133" s="20" t="s">
        <v>113</v>
      </c>
      <c r="DR133" s="20" t="s">
        <v>113</v>
      </c>
      <c r="DS133" s="44">
        <v>4400</v>
      </c>
      <c r="DT133" s="44">
        <v>4400</v>
      </c>
      <c r="DU133" s="24"/>
      <c r="DV133" s="20">
        <f t="shared" si="534"/>
        <v>1</v>
      </c>
      <c r="DW133" s="20" t="str">
        <f t="shared" si="790"/>
        <v xml:space="preserve"> </v>
      </c>
    </row>
    <row r="134" spans="1:127" s="14" customFormat="1" ht="15.75" customHeight="1" outlineLevel="1" x14ac:dyDescent="0.25">
      <c r="A134" s="13">
        <v>110</v>
      </c>
      <c r="B134" s="6" t="s">
        <v>165</v>
      </c>
      <c r="C134" s="19">
        <f t="shared" si="757"/>
        <v>3211171.4</v>
      </c>
      <c r="D134" s="48">
        <v>3211171.4</v>
      </c>
      <c r="E134" s="19">
        <f t="shared" si="758"/>
        <v>3355652.94</v>
      </c>
      <c r="F134" s="48">
        <v>3355652.94</v>
      </c>
      <c r="G134" s="19">
        <f t="shared" si="759"/>
        <v>2682422.21</v>
      </c>
      <c r="H134" s="20">
        <f t="shared" si="791"/>
        <v>1.0449934064559743</v>
      </c>
      <c r="I134" s="20">
        <f t="shared" si="792"/>
        <v>1.2509786593214944</v>
      </c>
      <c r="J134" s="12">
        <f t="shared" si="762"/>
        <v>2985943.33</v>
      </c>
      <c r="K134" s="17">
        <f t="shared" si="763"/>
        <v>3118078.92</v>
      </c>
      <c r="L134" s="12">
        <f t="shared" si="764"/>
        <v>2441773.37</v>
      </c>
      <c r="M134" s="20">
        <f t="shared" si="793"/>
        <v>1.0442525444714317</v>
      </c>
      <c r="N134" s="20">
        <f t="shared" si="794"/>
        <v>1.2769731041828831</v>
      </c>
      <c r="O134" s="30">
        <v>1932291.76</v>
      </c>
      <c r="P134" s="30">
        <v>2063854.22</v>
      </c>
      <c r="Q134" s="30">
        <v>1958940.67</v>
      </c>
      <c r="R134" s="20">
        <f t="shared" si="795"/>
        <v>1.0680862293797702</v>
      </c>
      <c r="S134" s="20">
        <f t="shared" si="796"/>
        <v>1.0535562672247751</v>
      </c>
      <c r="T134" s="30"/>
      <c r="U134" s="30"/>
      <c r="V134" s="30"/>
      <c r="W134" s="20" t="s">
        <v>113</v>
      </c>
      <c r="X134" s="20" t="s">
        <v>113</v>
      </c>
      <c r="Y134" s="30"/>
      <c r="Z134" s="30"/>
      <c r="AA134" s="30"/>
      <c r="AB134" s="20" t="str">
        <f t="shared" si="797"/>
        <v xml:space="preserve"> </v>
      </c>
      <c r="AC134" s="20" t="str">
        <f t="shared" si="798"/>
        <v xml:space="preserve"> </v>
      </c>
      <c r="AD134" s="30">
        <v>98948.18</v>
      </c>
      <c r="AE134" s="30">
        <v>99245.98</v>
      </c>
      <c r="AF134" s="30">
        <v>86413.31</v>
      </c>
      <c r="AG134" s="20">
        <f t="shared" si="799"/>
        <v>1.0030096561654798</v>
      </c>
      <c r="AH134" s="20">
        <f t="shared" si="800"/>
        <v>1.1485033960624815</v>
      </c>
      <c r="AI134" s="30">
        <v>954703.39</v>
      </c>
      <c r="AJ134" s="30">
        <v>954978.72</v>
      </c>
      <c r="AK134" s="30">
        <v>396419.39</v>
      </c>
      <c r="AL134" s="20">
        <f t="shared" si="801"/>
        <v>1.0002883932359348</v>
      </c>
      <c r="AM134" s="20" t="str">
        <f t="shared" si="802"/>
        <v>св.200</v>
      </c>
      <c r="AN134" s="30"/>
      <c r="AO134" s="30"/>
      <c r="AP134" s="30"/>
      <c r="AQ134" s="20" t="str">
        <f t="shared" si="803"/>
        <v xml:space="preserve"> </v>
      </c>
      <c r="AR134" s="20" t="str">
        <f t="shared" si="804"/>
        <v xml:space="preserve"> </v>
      </c>
      <c r="AS134" s="7">
        <f t="shared" si="805"/>
        <v>225228.07</v>
      </c>
      <c r="AT134" s="7">
        <f t="shared" si="806"/>
        <v>237574.02</v>
      </c>
      <c r="AU134" s="7">
        <f t="shared" si="711"/>
        <v>240648.84</v>
      </c>
      <c r="AV134" s="20">
        <f t="shared" si="807"/>
        <v>1.0548153256385848</v>
      </c>
      <c r="AW134" s="20">
        <f t="shared" si="808"/>
        <v>0.98722279317864148</v>
      </c>
      <c r="AX134" s="30"/>
      <c r="AY134" s="30"/>
      <c r="AZ134" s="30"/>
      <c r="BA134" s="20" t="str">
        <f t="shared" si="809"/>
        <v xml:space="preserve"> </v>
      </c>
      <c r="BB134" s="20" t="str">
        <f t="shared" si="810"/>
        <v xml:space="preserve"> </v>
      </c>
      <c r="BC134" s="30">
        <v>42247.45</v>
      </c>
      <c r="BD134" s="30">
        <v>54593.4</v>
      </c>
      <c r="BE134" s="30">
        <v>98767.6</v>
      </c>
      <c r="BF134" s="20">
        <f t="shared" si="811"/>
        <v>1.2922294718379455</v>
      </c>
      <c r="BG134" s="20">
        <f t="shared" si="812"/>
        <v>0.55274604222437318</v>
      </c>
      <c r="BH134" s="30">
        <v>15218.4</v>
      </c>
      <c r="BI134" s="30">
        <v>15218.4</v>
      </c>
      <c r="BJ134" s="30">
        <v>15218.4</v>
      </c>
      <c r="BK134" s="20">
        <f t="shared" si="813"/>
        <v>1</v>
      </c>
      <c r="BL134" s="20">
        <f t="shared" si="814"/>
        <v>1</v>
      </c>
      <c r="BM134" s="30"/>
      <c r="BN134" s="30"/>
      <c r="BO134" s="30"/>
      <c r="BP134" s="20" t="str">
        <f t="shared" si="815"/>
        <v xml:space="preserve"> </v>
      </c>
      <c r="BQ134" s="20" t="str">
        <f t="shared" si="816"/>
        <v xml:space="preserve"> </v>
      </c>
      <c r="BR134" s="30"/>
      <c r="BS134" s="30"/>
      <c r="BT134" s="30"/>
      <c r="BU134" s="20" t="str">
        <f t="shared" si="817"/>
        <v xml:space="preserve"> </v>
      </c>
      <c r="BV134" s="20" t="str">
        <f t="shared" si="818"/>
        <v xml:space="preserve"> </v>
      </c>
      <c r="BW134" s="30">
        <v>88586.82</v>
      </c>
      <c r="BX134" s="30">
        <v>88586.82</v>
      </c>
      <c r="BY134" s="30">
        <v>95392.34</v>
      </c>
      <c r="BZ134" s="20">
        <f t="shared" si="819"/>
        <v>1</v>
      </c>
      <c r="CA134" s="20">
        <f t="shared" si="820"/>
        <v>0.92865758403662191</v>
      </c>
      <c r="CB134" s="30">
        <v>20000</v>
      </c>
      <c r="CC134" s="30">
        <v>20000</v>
      </c>
      <c r="CD134" s="30">
        <v>31270.5</v>
      </c>
      <c r="CE134" s="20">
        <f t="shared" ref="CE134" si="836">IF(CC134&lt;=0," ",IF(CB134&lt;=0," ",IF(CC134/CB134*100&gt;200,"СВ.200",CC134/CB134)))</f>
        <v>1</v>
      </c>
      <c r="CF134" s="20">
        <f t="shared" ref="CF134" si="837">IF(CD134=0," ",IF(CC134/CD134*100&gt;200,"св.200",CC134/CD134))</f>
        <v>0.63958043523448616</v>
      </c>
      <c r="CG134" s="19">
        <f t="shared" si="821"/>
        <v>0</v>
      </c>
      <c r="CH134" s="19">
        <f t="shared" si="822"/>
        <v>0</v>
      </c>
      <c r="CI134" s="19">
        <f t="shared" si="823"/>
        <v>0</v>
      </c>
      <c r="CJ134" s="20" t="str">
        <f t="shared" si="824"/>
        <v xml:space="preserve"> </v>
      </c>
      <c r="CK134" s="20" t="str">
        <f t="shared" si="825"/>
        <v xml:space="preserve"> </v>
      </c>
      <c r="CL134" s="30"/>
      <c r="CM134" s="30"/>
      <c r="CN134" s="30"/>
      <c r="CO134" s="20" t="str">
        <f t="shared" si="826"/>
        <v xml:space="preserve"> </v>
      </c>
      <c r="CP134" s="20" t="str">
        <f t="shared" si="827"/>
        <v xml:space="preserve"> </v>
      </c>
      <c r="CQ134" s="30"/>
      <c r="CR134" s="30"/>
      <c r="CS134" s="30"/>
      <c r="CT134" s="20" t="str">
        <f t="shared" si="828"/>
        <v xml:space="preserve"> </v>
      </c>
      <c r="CU134" s="20" t="str">
        <f t="shared" si="829"/>
        <v xml:space="preserve"> </v>
      </c>
      <c r="CV134" s="30"/>
      <c r="CW134" s="30"/>
      <c r="CX134" s="30"/>
      <c r="CY134" s="20" t="str">
        <f t="shared" si="830"/>
        <v xml:space="preserve"> </v>
      </c>
      <c r="CZ134" s="20" t="str">
        <f t="shared" si="831"/>
        <v xml:space="preserve"> </v>
      </c>
      <c r="DA134" s="30"/>
      <c r="DB134" s="30"/>
      <c r="DC134" s="30"/>
      <c r="DD134" s="20" t="str">
        <f t="shared" si="832"/>
        <v xml:space="preserve"> </v>
      </c>
      <c r="DE134" s="20" t="str">
        <f t="shared" si="833"/>
        <v xml:space="preserve"> </v>
      </c>
      <c r="DF134" s="30"/>
      <c r="DG134" s="30"/>
      <c r="DH134" s="30"/>
      <c r="DI134" s="20" t="str">
        <f t="shared" si="834"/>
        <v xml:space="preserve"> </v>
      </c>
      <c r="DJ134" s="20" t="str">
        <f t="shared" si="835"/>
        <v xml:space="preserve"> </v>
      </c>
      <c r="DK134" s="30"/>
      <c r="DL134" s="30"/>
      <c r="DM134" s="20" t="s">
        <v>113</v>
      </c>
      <c r="DN134" s="30"/>
      <c r="DO134" s="30"/>
      <c r="DP134" s="30"/>
      <c r="DQ134" s="20" t="s">
        <v>113</v>
      </c>
      <c r="DR134" s="20" t="s">
        <v>113</v>
      </c>
      <c r="DS134" s="44">
        <v>59175.4</v>
      </c>
      <c r="DT134" s="44">
        <v>59175.4</v>
      </c>
      <c r="DU134" s="30"/>
      <c r="DV134" s="20">
        <f t="shared" si="534"/>
        <v>1</v>
      </c>
      <c r="DW134" s="20" t="str">
        <f t="shared" si="790"/>
        <v xml:space="preserve"> </v>
      </c>
    </row>
    <row r="135" spans="1:127" s="14" customFormat="1" ht="15.75" customHeight="1" outlineLevel="1" x14ac:dyDescent="0.25">
      <c r="A135" s="13">
        <v>111</v>
      </c>
      <c r="B135" s="6" t="s">
        <v>47</v>
      </c>
      <c r="C135" s="19">
        <f t="shared" si="757"/>
        <v>868124.69</v>
      </c>
      <c r="D135" s="48">
        <v>868124.69</v>
      </c>
      <c r="E135" s="19">
        <f t="shared" si="758"/>
        <v>977169.64999999991</v>
      </c>
      <c r="F135" s="48">
        <v>977169.65</v>
      </c>
      <c r="G135" s="19">
        <f t="shared" si="759"/>
        <v>879637.53999999992</v>
      </c>
      <c r="H135" s="20">
        <f t="shared" si="791"/>
        <v>1.1256097899945685</v>
      </c>
      <c r="I135" s="20">
        <f t="shared" si="792"/>
        <v>1.1108776121582988</v>
      </c>
      <c r="J135" s="12">
        <f t="shared" si="762"/>
        <v>815724</v>
      </c>
      <c r="K135" s="17">
        <f t="shared" si="763"/>
        <v>924763.55999999994</v>
      </c>
      <c r="L135" s="12">
        <f t="shared" si="764"/>
        <v>833670.58</v>
      </c>
      <c r="M135" s="20">
        <f t="shared" si="793"/>
        <v>1.1336721243950159</v>
      </c>
      <c r="N135" s="20">
        <f t="shared" si="794"/>
        <v>1.1092673559381212</v>
      </c>
      <c r="O135" s="24">
        <v>318660</v>
      </c>
      <c r="P135" s="24">
        <v>333424.81</v>
      </c>
      <c r="Q135" s="24">
        <v>355132.48</v>
      </c>
      <c r="R135" s="20">
        <f t="shared" si="795"/>
        <v>1.0463340551057554</v>
      </c>
      <c r="S135" s="20">
        <f t="shared" si="796"/>
        <v>0.93887444482689952</v>
      </c>
      <c r="T135" s="24"/>
      <c r="U135" s="24"/>
      <c r="V135" s="24"/>
      <c r="W135" s="20" t="s">
        <v>113</v>
      </c>
      <c r="X135" s="20" t="s">
        <v>113</v>
      </c>
      <c r="Y135" s="24">
        <v>11064</v>
      </c>
      <c r="Z135" s="24">
        <v>11064</v>
      </c>
      <c r="AA135" s="24">
        <v>2978.1</v>
      </c>
      <c r="AB135" s="20">
        <f t="shared" si="797"/>
        <v>1</v>
      </c>
      <c r="AC135" s="20" t="str">
        <f t="shared" si="798"/>
        <v>св.200</v>
      </c>
      <c r="AD135" s="24">
        <v>147000</v>
      </c>
      <c r="AE135" s="24">
        <v>166212.85</v>
      </c>
      <c r="AF135" s="24">
        <v>92799.63</v>
      </c>
      <c r="AG135" s="20">
        <f t="shared" si="799"/>
        <v>1.1306996598639456</v>
      </c>
      <c r="AH135" s="20">
        <f t="shared" si="800"/>
        <v>1.7910938869045059</v>
      </c>
      <c r="AI135" s="24">
        <v>339000</v>
      </c>
      <c r="AJ135" s="24">
        <v>414061.9</v>
      </c>
      <c r="AK135" s="24">
        <v>382760.37</v>
      </c>
      <c r="AL135" s="20">
        <f t="shared" si="801"/>
        <v>1.2214215339233039</v>
      </c>
      <c r="AM135" s="20">
        <f t="shared" si="802"/>
        <v>1.0817783983226896</v>
      </c>
      <c r="AN135" s="24"/>
      <c r="AO135" s="24"/>
      <c r="AP135" s="24"/>
      <c r="AQ135" s="20" t="str">
        <f t="shared" si="803"/>
        <v xml:space="preserve"> </v>
      </c>
      <c r="AR135" s="20" t="str">
        <f t="shared" si="804"/>
        <v xml:space="preserve"> </v>
      </c>
      <c r="AS135" s="7">
        <f t="shared" si="805"/>
        <v>52400.69</v>
      </c>
      <c r="AT135" s="7">
        <f t="shared" si="806"/>
        <v>52406.09</v>
      </c>
      <c r="AU135" s="7">
        <f t="shared" si="711"/>
        <v>45966.96</v>
      </c>
      <c r="AV135" s="20">
        <f t="shared" si="807"/>
        <v>1.0001030520781309</v>
      </c>
      <c r="AW135" s="20">
        <f t="shared" si="808"/>
        <v>1.1400817021617264</v>
      </c>
      <c r="AX135" s="24"/>
      <c r="AY135" s="24"/>
      <c r="AZ135" s="24"/>
      <c r="BA135" s="20" t="str">
        <f t="shared" si="809"/>
        <v xml:space="preserve"> </v>
      </c>
      <c r="BB135" s="20" t="str">
        <f t="shared" si="810"/>
        <v xml:space="preserve"> </v>
      </c>
      <c r="BC135" s="24">
        <v>52400.69</v>
      </c>
      <c r="BD135" s="24">
        <v>52406.09</v>
      </c>
      <c r="BE135" s="24">
        <v>32466.959999999999</v>
      </c>
      <c r="BF135" s="20">
        <f t="shared" si="811"/>
        <v>1.0001030520781309</v>
      </c>
      <c r="BG135" s="20">
        <f t="shared" si="812"/>
        <v>1.6141360324465239</v>
      </c>
      <c r="BH135" s="24"/>
      <c r="BI135" s="24"/>
      <c r="BJ135" s="24"/>
      <c r="BK135" s="20" t="str">
        <f t="shared" si="813"/>
        <v xml:space="preserve"> </v>
      </c>
      <c r="BL135" s="20" t="str">
        <f t="shared" si="814"/>
        <v xml:space="preserve"> </v>
      </c>
      <c r="BM135" s="24"/>
      <c r="BN135" s="24"/>
      <c r="BO135" s="24"/>
      <c r="BP135" s="20" t="str">
        <f t="shared" si="815"/>
        <v xml:space="preserve"> </v>
      </c>
      <c r="BQ135" s="20" t="str">
        <f t="shared" si="816"/>
        <v xml:space="preserve"> </v>
      </c>
      <c r="BR135" s="24"/>
      <c r="BS135" s="24"/>
      <c r="BT135" s="24"/>
      <c r="BU135" s="20" t="str">
        <f t="shared" si="817"/>
        <v xml:space="preserve"> </v>
      </c>
      <c r="BV135" s="20" t="str">
        <f t="shared" si="818"/>
        <v xml:space="preserve"> </v>
      </c>
      <c r="BW135" s="24"/>
      <c r="BX135" s="24"/>
      <c r="BY135" s="24"/>
      <c r="BZ135" s="20" t="str">
        <f t="shared" si="819"/>
        <v xml:space="preserve"> </v>
      </c>
      <c r="CA135" s="20" t="str">
        <f t="shared" si="820"/>
        <v xml:space="preserve"> </v>
      </c>
      <c r="CB135" s="24"/>
      <c r="CC135" s="24"/>
      <c r="CD135" s="24">
        <v>13500</v>
      </c>
      <c r="CE135" s="20" t="str">
        <f t="shared" ref="CE135:CE136" si="838">IF(CC135&lt;=0," ",IF(CB135&lt;=0," ",IF(CC135/CB135*100&gt;200,"СВ.200",CC135/CB135)))</f>
        <v xml:space="preserve"> </v>
      </c>
      <c r="CF135" s="20">
        <f t="shared" ref="CF135:CF136" si="839">IF(CD135=0," ",IF(CC135/CD135*100&gt;200,"св.200",CC135/CD135))</f>
        <v>0</v>
      </c>
      <c r="CG135" s="19">
        <f t="shared" si="821"/>
        <v>0</v>
      </c>
      <c r="CH135" s="19">
        <f t="shared" si="822"/>
        <v>0</v>
      </c>
      <c r="CI135" s="19">
        <f t="shared" si="823"/>
        <v>0</v>
      </c>
      <c r="CJ135" s="20" t="str">
        <f t="shared" si="824"/>
        <v xml:space="preserve"> </v>
      </c>
      <c r="CK135" s="20" t="str">
        <f t="shared" si="825"/>
        <v xml:space="preserve"> </v>
      </c>
      <c r="CL135" s="24"/>
      <c r="CM135" s="24"/>
      <c r="CN135" s="24"/>
      <c r="CO135" s="20" t="str">
        <f t="shared" si="826"/>
        <v xml:space="preserve"> </v>
      </c>
      <c r="CP135" s="20" t="str">
        <f t="shared" si="827"/>
        <v xml:space="preserve"> </v>
      </c>
      <c r="CQ135" s="24"/>
      <c r="CR135" s="24"/>
      <c r="CS135" s="24"/>
      <c r="CT135" s="20" t="str">
        <f t="shared" si="828"/>
        <v xml:space="preserve"> </v>
      </c>
      <c r="CU135" s="20" t="str">
        <f t="shared" si="829"/>
        <v xml:space="preserve"> </v>
      </c>
      <c r="CV135" s="24"/>
      <c r="CW135" s="24"/>
      <c r="CX135" s="24"/>
      <c r="CY135" s="20" t="str">
        <f t="shared" si="830"/>
        <v xml:space="preserve"> </v>
      </c>
      <c r="CZ135" s="20" t="str">
        <f t="shared" si="831"/>
        <v xml:space="preserve"> </v>
      </c>
      <c r="DA135" s="24"/>
      <c r="DB135" s="24"/>
      <c r="DC135" s="24"/>
      <c r="DD135" s="20" t="str">
        <f t="shared" si="832"/>
        <v xml:space="preserve"> </v>
      </c>
      <c r="DE135" s="20" t="str">
        <f t="shared" si="833"/>
        <v xml:space="preserve"> </v>
      </c>
      <c r="DF135" s="24"/>
      <c r="DG135" s="24"/>
      <c r="DH135" s="24"/>
      <c r="DI135" s="20" t="str">
        <f t="shared" si="834"/>
        <v xml:space="preserve"> </v>
      </c>
      <c r="DJ135" s="20" t="str">
        <f t="shared" si="835"/>
        <v xml:space="preserve"> </v>
      </c>
      <c r="DK135" s="24"/>
      <c r="DL135" s="24"/>
      <c r="DM135" s="20" t="s">
        <v>113</v>
      </c>
      <c r="DN135" s="24"/>
      <c r="DO135" s="24"/>
      <c r="DP135" s="24"/>
      <c r="DQ135" s="20" t="s">
        <v>113</v>
      </c>
      <c r="DR135" s="20" t="s">
        <v>113</v>
      </c>
      <c r="DS135" s="44"/>
      <c r="DT135" s="44"/>
      <c r="DU135" s="24"/>
      <c r="DV135" s="20" t="str">
        <f t="shared" si="534"/>
        <v xml:space="preserve"> </v>
      </c>
      <c r="DW135" s="20" t="str">
        <f t="shared" si="790"/>
        <v xml:space="preserve"> </v>
      </c>
    </row>
    <row r="136" spans="1:127" s="14" customFormat="1" ht="15.75" customHeight="1" outlineLevel="1" x14ac:dyDescent="0.25">
      <c r="A136" s="13">
        <v>112</v>
      </c>
      <c r="B136" s="6" t="s">
        <v>68</v>
      </c>
      <c r="C136" s="19">
        <f t="shared" si="757"/>
        <v>1213814.46</v>
      </c>
      <c r="D136" s="48">
        <v>1213814.46</v>
      </c>
      <c r="E136" s="19">
        <f t="shared" si="758"/>
        <v>1371548.53</v>
      </c>
      <c r="F136" s="48">
        <v>1371548.53</v>
      </c>
      <c r="G136" s="19">
        <f t="shared" si="759"/>
        <v>973675.84999999986</v>
      </c>
      <c r="H136" s="20">
        <f t="shared" si="791"/>
        <v>1.1299490780493751</v>
      </c>
      <c r="I136" s="20">
        <f t="shared" si="792"/>
        <v>1.4086295043673931</v>
      </c>
      <c r="J136" s="12">
        <f t="shared" si="762"/>
        <v>1203114.46</v>
      </c>
      <c r="K136" s="17">
        <f t="shared" si="763"/>
        <v>1371548.53</v>
      </c>
      <c r="L136" s="12">
        <f t="shared" si="764"/>
        <v>940142.99999999988</v>
      </c>
      <c r="M136" s="20">
        <f t="shared" si="793"/>
        <v>1.1399983755494054</v>
      </c>
      <c r="N136" s="20">
        <f t="shared" si="794"/>
        <v>1.4588722460306573</v>
      </c>
      <c r="O136" s="24">
        <v>25893.46</v>
      </c>
      <c r="P136" s="24">
        <v>27823.68</v>
      </c>
      <c r="Q136" s="24">
        <v>24322.7</v>
      </c>
      <c r="R136" s="20">
        <f t="shared" si="795"/>
        <v>1.0745446919801371</v>
      </c>
      <c r="S136" s="20">
        <f t="shared" si="796"/>
        <v>1.1439387896902893</v>
      </c>
      <c r="T136" s="24"/>
      <c r="U136" s="24"/>
      <c r="V136" s="24"/>
      <c r="W136" s="20" t="s">
        <v>113</v>
      </c>
      <c r="X136" s="20" t="s">
        <v>113</v>
      </c>
      <c r="Y136" s="24"/>
      <c r="Z136" s="24">
        <v>60000</v>
      </c>
      <c r="AA136" s="24"/>
      <c r="AB136" s="20" t="str">
        <f t="shared" si="797"/>
        <v xml:space="preserve"> </v>
      </c>
      <c r="AC136" s="20" t="str">
        <f t="shared" si="798"/>
        <v xml:space="preserve"> </v>
      </c>
      <c r="AD136" s="24">
        <v>242964</v>
      </c>
      <c r="AE136" s="24">
        <v>242964.06</v>
      </c>
      <c r="AF136" s="24">
        <v>209158.59</v>
      </c>
      <c r="AG136" s="20">
        <f t="shared" si="799"/>
        <v>1.0000002469501654</v>
      </c>
      <c r="AH136" s="20">
        <f t="shared" si="800"/>
        <v>1.1616260178460756</v>
      </c>
      <c r="AI136" s="24">
        <v>934257</v>
      </c>
      <c r="AJ136" s="24">
        <v>1040760.79</v>
      </c>
      <c r="AK136" s="24">
        <v>706661.71</v>
      </c>
      <c r="AL136" s="20">
        <f t="shared" si="801"/>
        <v>1.1139983858831135</v>
      </c>
      <c r="AM136" s="20">
        <f t="shared" si="802"/>
        <v>1.4727850331667187</v>
      </c>
      <c r="AN136" s="24"/>
      <c r="AO136" s="24"/>
      <c r="AP136" s="24"/>
      <c r="AQ136" s="20" t="str">
        <f t="shared" si="803"/>
        <v xml:space="preserve"> </v>
      </c>
      <c r="AR136" s="20" t="str">
        <f t="shared" si="804"/>
        <v xml:space="preserve"> </v>
      </c>
      <c r="AS136" s="7">
        <f t="shared" si="805"/>
        <v>10700</v>
      </c>
      <c r="AT136" s="7">
        <f t="shared" si="806"/>
        <v>0</v>
      </c>
      <c r="AU136" s="7">
        <f t="shared" si="711"/>
        <v>33532.85</v>
      </c>
      <c r="AV136" s="20" t="str">
        <f t="shared" si="807"/>
        <v xml:space="preserve"> </v>
      </c>
      <c r="AW136" s="20">
        <f t="shared" si="808"/>
        <v>0</v>
      </c>
      <c r="AX136" s="24"/>
      <c r="AY136" s="24"/>
      <c r="AZ136" s="24"/>
      <c r="BA136" s="20" t="str">
        <f t="shared" si="809"/>
        <v xml:space="preserve"> </v>
      </c>
      <c r="BB136" s="20" t="str">
        <f t="shared" si="810"/>
        <v xml:space="preserve"> </v>
      </c>
      <c r="BC136" s="24">
        <v>10700</v>
      </c>
      <c r="BD136" s="24"/>
      <c r="BE136" s="24">
        <v>33532.85</v>
      </c>
      <c r="BF136" s="20" t="str">
        <f t="shared" si="811"/>
        <v xml:space="preserve"> </v>
      </c>
      <c r="BG136" s="20">
        <f t="shared" si="812"/>
        <v>0</v>
      </c>
      <c r="BH136" s="24"/>
      <c r="BI136" s="24"/>
      <c r="BJ136" s="24"/>
      <c r="BK136" s="20" t="str">
        <f t="shared" si="813"/>
        <v xml:space="preserve"> </v>
      </c>
      <c r="BL136" s="20" t="str">
        <f t="shared" si="814"/>
        <v xml:space="preserve"> </v>
      </c>
      <c r="BM136" s="24"/>
      <c r="BN136" s="24"/>
      <c r="BO136" s="24"/>
      <c r="BP136" s="20" t="str">
        <f t="shared" si="815"/>
        <v xml:space="preserve"> </v>
      </c>
      <c r="BQ136" s="20" t="str">
        <f t="shared" si="816"/>
        <v xml:space="preserve"> </v>
      </c>
      <c r="BR136" s="24"/>
      <c r="BS136" s="24"/>
      <c r="BT136" s="24"/>
      <c r="BU136" s="20" t="str">
        <f t="shared" si="817"/>
        <v xml:space="preserve"> </v>
      </c>
      <c r="BV136" s="20" t="str">
        <f t="shared" si="818"/>
        <v xml:space="preserve"> </v>
      </c>
      <c r="BW136" s="24"/>
      <c r="BX136" s="24"/>
      <c r="BY136" s="24"/>
      <c r="BZ136" s="20" t="str">
        <f t="shared" si="819"/>
        <v xml:space="preserve"> </v>
      </c>
      <c r="CA136" s="20" t="str">
        <f t="shared" si="820"/>
        <v xml:space="preserve"> </v>
      </c>
      <c r="CB136" s="24"/>
      <c r="CC136" s="24"/>
      <c r="CD136" s="24"/>
      <c r="CE136" s="20" t="str">
        <f t="shared" si="838"/>
        <v xml:space="preserve"> </v>
      </c>
      <c r="CF136" s="20" t="str">
        <f t="shared" si="839"/>
        <v xml:space="preserve"> </v>
      </c>
      <c r="CG136" s="19">
        <f t="shared" si="821"/>
        <v>0</v>
      </c>
      <c r="CH136" s="19">
        <f t="shared" si="822"/>
        <v>0</v>
      </c>
      <c r="CI136" s="19">
        <f t="shared" si="823"/>
        <v>0</v>
      </c>
      <c r="CJ136" s="20" t="str">
        <f t="shared" si="824"/>
        <v xml:space="preserve"> </v>
      </c>
      <c r="CK136" s="20" t="str">
        <f t="shared" si="825"/>
        <v xml:space="preserve"> </v>
      </c>
      <c r="CL136" s="24"/>
      <c r="CM136" s="24"/>
      <c r="CN136" s="24"/>
      <c r="CO136" s="20" t="str">
        <f t="shared" si="826"/>
        <v xml:space="preserve"> </v>
      </c>
      <c r="CP136" s="20" t="str">
        <f t="shared" si="827"/>
        <v xml:space="preserve"> </v>
      </c>
      <c r="CQ136" s="24"/>
      <c r="CR136" s="24"/>
      <c r="CS136" s="24"/>
      <c r="CT136" s="20" t="str">
        <f t="shared" si="828"/>
        <v xml:space="preserve"> </v>
      </c>
      <c r="CU136" s="20" t="str">
        <f t="shared" si="829"/>
        <v xml:space="preserve"> </v>
      </c>
      <c r="CV136" s="24"/>
      <c r="CW136" s="24"/>
      <c r="CX136" s="24"/>
      <c r="CY136" s="20" t="str">
        <f t="shared" si="830"/>
        <v xml:space="preserve"> </v>
      </c>
      <c r="CZ136" s="20" t="str">
        <f t="shared" si="831"/>
        <v xml:space="preserve"> </v>
      </c>
      <c r="DA136" s="24"/>
      <c r="DB136" s="24"/>
      <c r="DC136" s="24"/>
      <c r="DD136" s="20" t="str">
        <f t="shared" si="832"/>
        <v xml:space="preserve"> </v>
      </c>
      <c r="DE136" s="20" t="str">
        <f t="shared" si="833"/>
        <v xml:space="preserve"> </v>
      </c>
      <c r="DF136" s="24"/>
      <c r="DG136" s="24"/>
      <c r="DH136" s="24"/>
      <c r="DI136" s="20" t="str">
        <f t="shared" si="834"/>
        <v xml:space="preserve"> </v>
      </c>
      <c r="DJ136" s="20" t="str">
        <f t="shared" si="835"/>
        <v xml:space="preserve"> </v>
      </c>
      <c r="DK136" s="24"/>
      <c r="DL136" s="24"/>
      <c r="DM136" s="20" t="s">
        <v>113</v>
      </c>
      <c r="DN136" s="24"/>
      <c r="DO136" s="24"/>
      <c r="DP136" s="24"/>
      <c r="DQ136" s="20" t="s">
        <v>113</v>
      </c>
      <c r="DR136" s="20" t="s">
        <v>113</v>
      </c>
      <c r="DS136" s="44"/>
      <c r="DT136" s="44"/>
      <c r="DU136" s="24"/>
      <c r="DV136" s="20" t="str">
        <f t="shared" si="534"/>
        <v xml:space="preserve"> </v>
      </c>
      <c r="DW136" s="20" t="str">
        <f>IF(DT136=0," ",IF(DT136/DU136*100&gt;200,"св.200",DT136/DU136))</f>
        <v xml:space="preserve"> </v>
      </c>
    </row>
    <row r="137" spans="1:127" s="83" customFormat="1" ht="15.75" x14ac:dyDescent="0.2">
      <c r="A137" s="76"/>
      <c r="B137" s="77" t="s">
        <v>155</v>
      </c>
      <c r="C137" s="84">
        <f>SUM(C138:C141)</f>
        <v>36808443.890000001</v>
      </c>
      <c r="D137" s="85"/>
      <c r="E137" s="84">
        <f>SUM(E138:E141)</f>
        <v>35324110.000000007</v>
      </c>
      <c r="F137" s="85"/>
      <c r="G137" s="84">
        <f>SUM(G138:G139,G140,G141)</f>
        <v>32970899.430000003</v>
      </c>
      <c r="H137" s="80">
        <f t="shared" si="716"/>
        <v>0.95967409286749961</v>
      </c>
      <c r="I137" s="80">
        <f t="shared" si="729"/>
        <v>1.0713723498807204</v>
      </c>
      <c r="J137" s="78">
        <f>SUM(J138:J141)</f>
        <v>34138110.420000002</v>
      </c>
      <c r="K137" s="78">
        <f>SUM(K138:K141)</f>
        <v>33454095.539999999</v>
      </c>
      <c r="L137" s="78">
        <f>SUM(L138:L139,L140,L141)</f>
        <v>30772467.280000001</v>
      </c>
      <c r="M137" s="80">
        <f t="shared" si="717"/>
        <v>0.97996330577221202</v>
      </c>
      <c r="N137" s="80">
        <f t="shared" si="730"/>
        <v>1.0871437520950058</v>
      </c>
      <c r="O137" s="78">
        <f>SUM(O138:O141)</f>
        <v>24642058.149999999</v>
      </c>
      <c r="P137" s="78">
        <f>SUM(P138:P141)</f>
        <v>24788980.639999997</v>
      </c>
      <c r="Q137" s="78">
        <f>SUM(Q138:Q141)</f>
        <v>23066339.190000001</v>
      </c>
      <c r="R137" s="80">
        <f t="shared" si="718"/>
        <v>1.0059622653718963</v>
      </c>
      <c r="S137" s="80">
        <f t="shared" si="731"/>
        <v>1.0746820479752077</v>
      </c>
      <c r="T137" s="78">
        <f>SUM(T138:T141)</f>
        <v>2958830</v>
      </c>
      <c r="U137" s="78">
        <f>SUM(U138:U141)</f>
        <v>3015723.53</v>
      </c>
      <c r="V137" s="78">
        <f>SUM(V138:V141)</f>
        <v>2502366.14</v>
      </c>
      <c r="W137" s="80">
        <f t="shared" si="719"/>
        <v>1.0192283875721146</v>
      </c>
      <c r="X137" s="80">
        <f t="shared" si="754"/>
        <v>1.2051487916952073</v>
      </c>
      <c r="Y137" s="78">
        <f>SUM(Y138:Y141)</f>
        <v>110000</v>
      </c>
      <c r="Z137" s="78">
        <f>SUM(Z138:Z141)</f>
        <v>95031.709999999992</v>
      </c>
      <c r="AA137" s="78">
        <f>SUM(AA138:AA141)</f>
        <v>81291.3</v>
      </c>
      <c r="AB137" s="80">
        <f t="shared" si="732"/>
        <v>0.86392463636363626</v>
      </c>
      <c r="AC137" s="80">
        <f t="shared" si="751"/>
        <v>1.169026820828305</v>
      </c>
      <c r="AD137" s="78">
        <f>SUM(AD138:AD141)</f>
        <v>1965733.77</v>
      </c>
      <c r="AE137" s="78">
        <f>SUM(AE138:AE141)</f>
        <v>2002222.96</v>
      </c>
      <c r="AF137" s="78">
        <f>SUM(AF138:AF141)</f>
        <v>1941811.37</v>
      </c>
      <c r="AG137" s="80">
        <f t="shared" si="720"/>
        <v>1.0185626306862501</v>
      </c>
      <c r="AH137" s="80">
        <f t="shared" si="755"/>
        <v>1.0311109466827357</v>
      </c>
      <c r="AI137" s="78">
        <f>SUM(AI138:AI141)</f>
        <v>4461488.5</v>
      </c>
      <c r="AJ137" s="78">
        <f>SUM(AJ138:AJ141)</f>
        <v>3552136.7</v>
      </c>
      <c r="AK137" s="78">
        <f>SUM(AK138:AK141)</f>
        <v>3180659.2800000003</v>
      </c>
      <c r="AL137" s="80">
        <f t="shared" si="721"/>
        <v>0.79617748650478426</v>
      </c>
      <c r="AM137" s="80">
        <f t="shared" si="733"/>
        <v>1.1167925852152261</v>
      </c>
      <c r="AN137" s="78">
        <f>SUM(AN138:AN141)</f>
        <v>0</v>
      </c>
      <c r="AO137" s="78">
        <f>SUM(AO138:AO141)</f>
        <v>0</v>
      </c>
      <c r="AP137" s="78">
        <f>SUM(AP138:AP141)</f>
        <v>0</v>
      </c>
      <c r="AQ137" s="80" t="str">
        <f t="shared" si="689"/>
        <v xml:space="preserve"> </v>
      </c>
      <c r="AR137" s="80" t="str">
        <f t="shared" si="734"/>
        <v xml:space="preserve"> </v>
      </c>
      <c r="AS137" s="78">
        <f>SUM(AS138:AS141)</f>
        <v>2670333.4700000002</v>
      </c>
      <c r="AT137" s="78">
        <f>SUM(AT138:AT141)</f>
        <v>1870014.46</v>
      </c>
      <c r="AU137" s="78">
        <f>SUM(AU138:AU139,AU140,AU141)</f>
        <v>2198432.15</v>
      </c>
      <c r="AV137" s="80">
        <f t="shared" si="722"/>
        <v>0.70029248444389969</v>
      </c>
      <c r="AW137" s="80">
        <f t="shared" si="735"/>
        <v>0.85061276965040744</v>
      </c>
      <c r="AX137" s="78">
        <f>SUM(AX138:AX141)</f>
        <v>732500</v>
      </c>
      <c r="AY137" s="78">
        <f>SUM(AY138:AY141)</f>
        <v>356296.52</v>
      </c>
      <c r="AZ137" s="78">
        <f>SUM(AZ138:AZ141)</f>
        <v>515067.93</v>
      </c>
      <c r="BA137" s="80">
        <f t="shared" si="723"/>
        <v>0.48641163139931742</v>
      </c>
      <c r="BB137" s="80">
        <f t="shared" si="736"/>
        <v>0.6917466595134355</v>
      </c>
      <c r="BC137" s="78">
        <f>SUM(BC138:BC141)</f>
        <v>383681.63</v>
      </c>
      <c r="BD137" s="78">
        <f>SUM(BD138:BD141)</f>
        <v>281556.95999999996</v>
      </c>
      <c r="BE137" s="78">
        <f>SUM(BE138:BE141)</f>
        <v>542794.23999999999</v>
      </c>
      <c r="BF137" s="80">
        <f t="shared" si="737"/>
        <v>0.73382965976244408</v>
      </c>
      <c r="BG137" s="80">
        <f t="shared" si="738"/>
        <v>0.51871766362148564</v>
      </c>
      <c r="BH137" s="78">
        <f>SUM(BH138:BH141)</f>
        <v>40080</v>
      </c>
      <c r="BI137" s="78">
        <f>SUM(BI138:BI141)</f>
        <v>13359.01</v>
      </c>
      <c r="BJ137" s="78">
        <f>SUM(BJ138:BJ141)</f>
        <v>40279.4</v>
      </c>
      <c r="BK137" s="80">
        <f t="shared" si="724"/>
        <v>0.33330863273453093</v>
      </c>
      <c r="BL137" s="80">
        <f t="shared" si="739"/>
        <v>0.33165861457717838</v>
      </c>
      <c r="BM137" s="78">
        <f>SUM(BM138:BM141)</f>
        <v>0</v>
      </c>
      <c r="BN137" s="78">
        <f>SUM(BN138:BN141)</f>
        <v>0</v>
      </c>
      <c r="BO137" s="78">
        <f>SUM(BO138:BO141)</f>
        <v>0</v>
      </c>
      <c r="BP137" s="80" t="str">
        <f t="shared" si="673"/>
        <v xml:space="preserve"> </v>
      </c>
      <c r="BQ137" s="80" t="str">
        <f t="shared" si="740"/>
        <v xml:space="preserve"> </v>
      </c>
      <c r="BR137" s="78">
        <f>SUM(BR138:BR141)</f>
        <v>730000</v>
      </c>
      <c r="BS137" s="78">
        <f>SUM(BS138:BS141)</f>
        <v>719875.68</v>
      </c>
      <c r="BT137" s="78">
        <f>SUM(BT138:BT141)</f>
        <v>859751.97</v>
      </c>
      <c r="BU137" s="80">
        <f t="shared" si="725"/>
        <v>0.9861310684931508</v>
      </c>
      <c r="BV137" s="80">
        <f t="shared" si="741"/>
        <v>0.83730622914420316</v>
      </c>
      <c r="BW137" s="78">
        <f>SUM(BW138:BW141)</f>
        <v>145000.13</v>
      </c>
      <c r="BX137" s="78">
        <f>SUM(BX138:BX141)</f>
        <v>82751.760000000009</v>
      </c>
      <c r="BY137" s="78">
        <f>SUM(BY138:BY141)</f>
        <v>135392.69</v>
      </c>
      <c r="BZ137" s="80">
        <f t="shared" si="695"/>
        <v>0.57070128144023047</v>
      </c>
      <c r="CA137" s="80">
        <f t="shared" si="742"/>
        <v>0.61119813780197441</v>
      </c>
      <c r="CB137" s="78">
        <f>SUM(CB138:CB141)</f>
        <v>16000</v>
      </c>
      <c r="CC137" s="78">
        <f>SUM(CC138:CC141)</f>
        <v>13600</v>
      </c>
      <c r="CD137" s="78">
        <f>SUM(CD138:CD141)</f>
        <v>0</v>
      </c>
      <c r="CE137" s="80">
        <f t="shared" ref="CE137:CE142" si="840">IF(CC137&lt;=0," ",IF(CB137&lt;=0," ",IF(CC137/CB137*100&gt;200,"СВ.200",CC137/CB137)))</f>
        <v>0.85</v>
      </c>
      <c r="CF137" s="80" t="str">
        <f t="shared" si="743"/>
        <v xml:space="preserve"> </v>
      </c>
      <c r="CG137" s="84">
        <f>SUM(CG138:CG141)</f>
        <v>280000</v>
      </c>
      <c r="CH137" s="84">
        <f>SUM(CH138:CH141)</f>
        <v>59857.21</v>
      </c>
      <c r="CI137" s="84">
        <f>SUM(CI138:CI141)</f>
        <v>105145.92</v>
      </c>
      <c r="CJ137" s="80">
        <f t="shared" si="744"/>
        <v>0.21377574999999999</v>
      </c>
      <c r="CK137" s="80">
        <f t="shared" si="745"/>
        <v>0.56927753354576194</v>
      </c>
      <c r="CL137" s="78">
        <f>SUM(CL138:CL141)</f>
        <v>280000</v>
      </c>
      <c r="CM137" s="78">
        <f>SUM(CM138:CM141)</f>
        <v>59857.21</v>
      </c>
      <c r="CN137" s="78">
        <f>SUM(CN138:CN141)</f>
        <v>105145.92</v>
      </c>
      <c r="CO137" s="80">
        <f t="shared" si="746"/>
        <v>0.21377574999999999</v>
      </c>
      <c r="CP137" s="80">
        <f t="shared" si="747"/>
        <v>0.56927753354576194</v>
      </c>
      <c r="CQ137" s="78">
        <f>SUM(CQ138:CQ141)</f>
        <v>0</v>
      </c>
      <c r="CR137" s="78">
        <f>SUM(CR138:CR141)</f>
        <v>0</v>
      </c>
      <c r="CS137" s="78">
        <f>SUM(CS138:CS141)</f>
        <v>0</v>
      </c>
      <c r="CT137" s="80" t="str">
        <f t="shared" si="748"/>
        <v xml:space="preserve"> </v>
      </c>
      <c r="CU137" s="80" t="str">
        <f t="shared" si="749"/>
        <v xml:space="preserve"> </v>
      </c>
      <c r="CV137" s="78">
        <f>SUM(CV138:CV141)</f>
        <v>0</v>
      </c>
      <c r="CW137" s="78">
        <f>SUM(CW138:CW141)</f>
        <v>0</v>
      </c>
      <c r="CX137" s="78">
        <f>SUM(CX138:CX141)</f>
        <v>0</v>
      </c>
      <c r="CY137" s="82" t="str">
        <f t="shared" ref="CY137:CY145" si="841">IF(CW137&lt;=0," ",IF(CV137&lt;=0," ",IF(CW137/CV137*100&gt;200,"СВ.200",CW137/CV137)))</f>
        <v xml:space="preserve"> </v>
      </c>
      <c r="CZ137" s="82" t="str">
        <f t="shared" ref="CZ137:CZ145" si="842">IF(CX137=0," ",IF(CW137/CX137*100&gt;200,"св.200",CW137/CX137))</f>
        <v xml:space="preserve"> </v>
      </c>
      <c r="DA137" s="78">
        <f>SUM(DA138:DA141)</f>
        <v>0</v>
      </c>
      <c r="DB137" s="78">
        <f>SUM(DB138:DB141)</f>
        <v>0</v>
      </c>
      <c r="DC137" s="78">
        <f>SUM(DC138:DC141)</f>
        <v>0</v>
      </c>
      <c r="DD137" s="80" t="str">
        <f t="shared" si="726"/>
        <v xml:space="preserve"> </v>
      </c>
      <c r="DE137" s="80" t="str">
        <f t="shared" si="750"/>
        <v xml:space="preserve"> </v>
      </c>
      <c r="DF137" s="78">
        <f>SUM(DF138:DF141)</f>
        <v>0</v>
      </c>
      <c r="DG137" s="78">
        <f>SUM(DG138:DG141)</f>
        <v>0</v>
      </c>
      <c r="DH137" s="78">
        <f>SUM(DH138:DH141)</f>
        <v>0</v>
      </c>
      <c r="DI137" s="80" t="str">
        <f t="shared" si="727"/>
        <v xml:space="preserve"> </v>
      </c>
      <c r="DJ137" s="80" t="str">
        <f t="shared" si="753"/>
        <v xml:space="preserve"> </v>
      </c>
      <c r="DK137" s="78">
        <f>SUM(DK138:DK141)</f>
        <v>0</v>
      </c>
      <c r="DL137" s="78">
        <f>SUM(DL138:DL141)</f>
        <v>0</v>
      </c>
      <c r="DM137" s="80" t="str">
        <f t="shared" si="756"/>
        <v xml:space="preserve"> </v>
      </c>
      <c r="DN137" s="78">
        <f>SUM(DN138:DN141)</f>
        <v>276000</v>
      </c>
      <c r="DO137" s="78">
        <f>SUM(DO138:DO141)</f>
        <v>275645.61</v>
      </c>
      <c r="DP137" s="78">
        <f>SUM(DP138:DP141)</f>
        <v>0</v>
      </c>
      <c r="DQ137" s="80">
        <f t="shared" si="728"/>
        <v>0.99871597826086955</v>
      </c>
      <c r="DR137" s="80" t="str">
        <f t="shared" ref="DR137:DR142" si="843">IF(DP137=0," ",IF(DO137/DP137*100&gt;200,"св.200",DO137/DP137))</f>
        <v xml:space="preserve"> </v>
      </c>
      <c r="DS137" s="78">
        <f>SUM(DS138:DS141)</f>
        <v>67071.710000000006</v>
      </c>
      <c r="DT137" s="78">
        <f>SUM(DT138:DT141)</f>
        <v>67071.710000000006</v>
      </c>
      <c r="DU137" s="78">
        <f>SUM(DU138:DU141)</f>
        <v>0</v>
      </c>
      <c r="DV137" s="80">
        <f t="shared" si="534"/>
        <v>1</v>
      </c>
      <c r="DW137" s="80" t="str">
        <f t="shared" ref="DW137:DW142" si="844">IF(DU137=0," ",IF(DT137/DU137*100&gt;200,"св.200",DT137/DU137))</f>
        <v xml:space="preserve"> </v>
      </c>
    </row>
    <row r="138" spans="1:127" s="14" customFormat="1" ht="15.75" customHeight="1" outlineLevel="1" x14ac:dyDescent="0.25">
      <c r="A138" s="13">
        <v>113</v>
      </c>
      <c r="B138" s="6" t="s">
        <v>75</v>
      </c>
      <c r="C138" s="19">
        <f>J138+AS138</f>
        <v>32176162.510000002</v>
      </c>
      <c r="D138" s="48">
        <v>32176162.510000002</v>
      </c>
      <c r="E138" s="19">
        <f>K138+AT138</f>
        <v>30759856.780000001</v>
      </c>
      <c r="F138" s="48">
        <v>30759856.780000001</v>
      </c>
      <c r="G138" s="19">
        <f t="shared" ref="G138:G141" si="845">L138+AU138</f>
        <v>29544968.250000004</v>
      </c>
      <c r="H138" s="20">
        <f t="shared" si="716"/>
        <v>0.95598276427278028</v>
      </c>
      <c r="I138" s="20">
        <f t="shared" si="729"/>
        <v>1.0411199808955625</v>
      </c>
      <c r="J138" s="12">
        <f>Y138++AI138+O138+AD138+AN138+T138</f>
        <v>30403807</v>
      </c>
      <c r="K138" s="17">
        <f>Z138++AJ138+P138+AE138+AO138+U138</f>
        <v>29593971.859999999</v>
      </c>
      <c r="L138" s="12">
        <f>AA138++AK138+Q138+AF138+AP138+V138</f>
        <v>28065002.430000003</v>
      </c>
      <c r="M138" s="20">
        <f t="shared" si="717"/>
        <v>0.97336402181476811</v>
      </c>
      <c r="N138" s="20">
        <f t="shared" si="730"/>
        <v>1.0544795758993275</v>
      </c>
      <c r="O138" s="24">
        <v>23443977</v>
      </c>
      <c r="P138" s="24">
        <v>23449813.149999999</v>
      </c>
      <c r="Q138" s="24">
        <v>22486244.52</v>
      </c>
      <c r="R138" s="20">
        <f t="shared" si="718"/>
        <v>1.0002489402715247</v>
      </c>
      <c r="S138" s="20">
        <f t="shared" si="731"/>
        <v>1.0428514698905356</v>
      </c>
      <c r="T138" s="24">
        <v>2958830</v>
      </c>
      <c r="U138" s="24">
        <v>3015723.53</v>
      </c>
      <c r="V138" s="24">
        <v>2502366.14</v>
      </c>
      <c r="W138" s="20">
        <f t="shared" si="719"/>
        <v>1.0192283875721146</v>
      </c>
      <c r="X138" s="20">
        <f t="shared" si="754"/>
        <v>1.2051487916952073</v>
      </c>
      <c r="Y138" s="24"/>
      <c r="Z138" s="24"/>
      <c r="AA138" s="24"/>
      <c r="AB138" s="20" t="str">
        <f t="shared" si="732"/>
        <v xml:space="preserve"> </v>
      </c>
      <c r="AC138" s="20" t="str">
        <f t="shared" si="751"/>
        <v xml:space="preserve"> </v>
      </c>
      <c r="AD138" s="24">
        <v>1700000</v>
      </c>
      <c r="AE138" s="24">
        <v>1723998.82</v>
      </c>
      <c r="AF138" s="24">
        <v>1715026.94</v>
      </c>
      <c r="AG138" s="20">
        <f t="shared" si="720"/>
        <v>1.0141169529411764</v>
      </c>
      <c r="AH138" s="20">
        <f t="shared" si="755"/>
        <v>1.0052313347334358</v>
      </c>
      <c r="AI138" s="24">
        <v>2301000</v>
      </c>
      <c r="AJ138" s="24">
        <v>1404436.36</v>
      </c>
      <c r="AK138" s="24">
        <v>1361364.83</v>
      </c>
      <c r="AL138" s="20">
        <f t="shared" si="721"/>
        <v>0.61035913081269022</v>
      </c>
      <c r="AM138" s="20">
        <f t="shared" si="733"/>
        <v>1.0316384917920938</v>
      </c>
      <c r="AN138" s="24"/>
      <c r="AO138" s="24"/>
      <c r="AP138" s="24"/>
      <c r="AQ138" s="20" t="str">
        <f t="shared" si="689"/>
        <v xml:space="preserve"> </v>
      </c>
      <c r="AR138" s="20" t="str">
        <f t="shared" si="734"/>
        <v xml:space="preserve"> </v>
      </c>
      <c r="AS138" s="7">
        <f>AX138+BC138+BH138+BM138+BR138+BW138+CB138+CG138+DA138+DF138+DN138+CV138+DS138</f>
        <v>1772355.51</v>
      </c>
      <c r="AT138" s="7">
        <f>AY138+BD138+BI138+BN138+BS138+BX138+CC138+CH138+DB138+DG138+DO138+CW138+DK138+DT138</f>
        <v>1165884.9200000002</v>
      </c>
      <c r="AU138" s="7">
        <f t="shared" ref="AU138" si="846">AZ138+BE138+BJ138+BO138+BT138+BY138+CD138+CI138+DC138+DH138+DP138+CX138+DL138</f>
        <v>1479965.8199999998</v>
      </c>
      <c r="AV138" s="20">
        <f t="shared" si="722"/>
        <v>0.65781662506299321</v>
      </c>
      <c r="AW138" s="20">
        <f t="shared" si="735"/>
        <v>0.78777827450096127</v>
      </c>
      <c r="AX138" s="24">
        <v>732500</v>
      </c>
      <c r="AY138" s="24">
        <v>356296.52</v>
      </c>
      <c r="AZ138" s="24">
        <v>515067.93</v>
      </c>
      <c r="BA138" s="20">
        <f t="shared" si="723"/>
        <v>0.48641163139931742</v>
      </c>
      <c r="BB138" s="20">
        <f t="shared" si="736"/>
        <v>0.6917466595134355</v>
      </c>
      <c r="BC138" s="24"/>
      <c r="BD138" s="24"/>
      <c r="BE138" s="24"/>
      <c r="BF138" s="20" t="str">
        <f t="shared" si="737"/>
        <v xml:space="preserve"> </v>
      </c>
      <c r="BG138" s="20" t="str">
        <f t="shared" si="738"/>
        <v xml:space="preserve"> </v>
      </c>
      <c r="BH138" s="24"/>
      <c r="BI138" s="24"/>
      <c r="BJ138" s="24"/>
      <c r="BK138" s="20" t="str">
        <f t="shared" si="724"/>
        <v xml:space="preserve"> </v>
      </c>
      <c r="BL138" s="20" t="str">
        <f t="shared" si="739"/>
        <v xml:space="preserve"> </v>
      </c>
      <c r="BM138" s="24"/>
      <c r="BN138" s="24"/>
      <c r="BO138" s="24"/>
      <c r="BP138" s="20" t="str">
        <f t="shared" si="673"/>
        <v xml:space="preserve"> </v>
      </c>
      <c r="BQ138" s="20" t="str">
        <f t="shared" si="740"/>
        <v xml:space="preserve"> </v>
      </c>
      <c r="BR138" s="24">
        <v>730000</v>
      </c>
      <c r="BS138" s="24">
        <v>719875.68</v>
      </c>
      <c r="BT138" s="24">
        <v>859751.97</v>
      </c>
      <c r="BU138" s="20">
        <f t="shared" si="725"/>
        <v>0.9861310684931508</v>
      </c>
      <c r="BV138" s="20">
        <f t="shared" ref="BV138" si="847">IF(BT138=0," ",IF(BS138/BT138*100&gt;200,"св.200",BS138/BT138))</f>
        <v>0.83730622914420316</v>
      </c>
      <c r="BW138" s="24"/>
      <c r="BX138" s="24"/>
      <c r="BY138" s="24"/>
      <c r="BZ138" s="20" t="str">
        <f t="shared" si="695"/>
        <v xml:space="preserve"> </v>
      </c>
      <c r="CA138" s="20" t="str">
        <f t="shared" si="742"/>
        <v xml:space="preserve"> </v>
      </c>
      <c r="CB138" s="24"/>
      <c r="CC138" s="24"/>
      <c r="CD138" s="24"/>
      <c r="CE138" s="20" t="str">
        <f t="shared" si="840"/>
        <v xml:space="preserve"> </v>
      </c>
      <c r="CF138" s="20" t="str">
        <f t="shared" si="743"/>
        <v xml:space="preserve"> </v>
      </c>
      <c r="CG138" s="19">
        <f t="shared" ref="CG138:CI141" si="848">CL138+CQ138</f>
        <v>280000</v>
      </c>
      <c r="CH138" s="19">
        <f t="shared" si="848"/>
        <v>59857.21</v>
      </c>
      <c r="CI138" s="19">
        <f t="shared" si="848"/>
        <v>105145.92</v>
      </c>
      <c r="CJ138" s="20">
        <f t="shared" si="744"/>
        <v>0.21377574999999999</v>
      </c>
      <c r="CK138" s="20">
        <f t="shared" si="745"/>
        <v>0.56927753354576194</v>
      </c>
      <c r="CL138" s="24">
        <v>280000</v>
      </c>
      <c r="CM138" s="24">
        <v>59857.21</v>
      </c>
      <c r="CN138" s="24">
        <v>105145.92</v>
      </c>
      <c r="CO138" s="20">
        <f t="shared" si="746"/>
        <v>0.21377574999999999</v>
      </c>
      <c r="CP138" s="20">
        <f t="shared" si="747"/>
        <v>0.56927753354576194</v>
      </c>
      <c r="CQ138" s="24"/>
      <c r="CR138" s="24"/>
      <c r="CS138" s="24"/>
      <c r="CT138" s="20" t="str">
        <f t="shared" si="748"/>
        <v xml:space="preserve"> </v>
      </c>
      <c r="CU138" s="20" t="str">
        <f t="shared" si="749"/>
        <v xml:space="preserve"> </v>
      </c>
      <c r="CV138" s="24"/>
      <c r="CW138" s="24"/>
      <c r="CX138" s="24"/>
      <c r="CY138" s="20" t="str">
        <f t="shared" si="841"/>
        <v xml:space="preserve"> </v>
      </c>
      <c r="CZ138" s="20" t="str">
        <f t="shared" si="842"/>
        <v xml:space="preserve"> </v>
      </c>
      <c r="DA138" s="24"/>
      <c r="DB138" s="24"/>
      <c r="DC138" s="24"/>
      <c r="DD138" s="20" t="str">
        <f t="shared" si="726"/>
        <v xml:space="preserve"> </v>
      </c>
      <c r="DE138" s="20" t="str">
        <f t="shared" si="750"/>
        <v xml:space="preserve"> </v>
      </c>
      <c r="DF138" s="24"/>
      <c r="DG138" s="24"/>
      <c r="DH138" s="24"/>
      <c r="DI138" s="20" t="str">
        <f t="shared" si="727"/>
        <v xml:space="preserve"> </v>
      </c>
      <c r="DJ138" s="20" t="str">
        <f t="shared" si="753"/>
        <v xml:space="preserve"> </v>
      </c>
      <c r="DK138" s="24"/>
      <c r="DL138" s="24"/>
      <c r="DM138" s="20" t="str">
        <f t="shared" si="756"/>
        <v xml:space="preserve"> </v>
      </c>
      <c r="DN138" s="24"/>
      <c r="DO138" s="24"/>
      <c r="DP138" s="24"/>
      <c r="DQ138" s="20" t="str">
        <f t="shared" si="728"/>
        <v xml:space="preserve"> </v>
      </c>
      <c r="DR138" s="20" t="str">
        <f t="shared" si="843"/>
        <v xml:space="preserve"> </v>
      </c>
      <c r="DS138" s="44">
        <v>29855.51</v>
      </c>
      <c r="DT138" s="44">
        <v>29855.51</v>
      </c>
      <c r="DU138" s="24"/>
      <c r="DV138" s="20">
        <f t="shared" si="534"/>
        <v>1</v>
      </c>
      <c r="DW138" s="20" t="str">
        <f t="shared" si="844"/>
        <v xml:space="preserve"> </v>
      </c>
    </row>
    <row r="139" spans="1:127" s="14" customFormat="1" ht="15.75" customHeight="1" outlineLevel="1" x14ac:dyDescent="0.25">
      <c r="A139" s="13">
        <v>114</v>
      </c>
      <c r="B139" s="6" t="s">
        <v>57</v>
      </c>
      <c r="C139" s="19">
        <f>J139+AS139</f>
        <v>2196383.27</v>
      </c>
      <c r="D139" s="48">
        <v>2196383.27</v>
      </c>
      <c r="E139" s="19">
        <f>K139+AT139</f>
        <v>1948710.5999999996</v>
      </c>
      <c r="F139" s="48">
        <v>1948710.6</v>
      </c>
      <c r="G139" s="19">
        <f t="shared" si="845"/>
        <v>1544579.54</v>
      </c>
      <c r="H139" s="20">
        <f t="shared" ref="H139:H141" si="849">IF(E139&lt;=0," ",IF(E139/C139*100&gt;200,"СВ.200",E139/C139))</f>
        <v>0.88723613342765972</v>
      </c>
      <c r="I139" s="20">
        <f t="shared" ref="I139:I141" si="850">IF(G139=0," ",IF(E139/G139*100&gt;200,"св.200",E139/G139))</f>
        <v>1.26164470623507</v>
      </c>
      <c r="J139" s="12">
        <f t="shared" ref="J139:J141" si="851">Y139++AI139+O139+AD139+AN139+T139</f>
        <v>1497000</v>
      </c>
      <c r="K139" s="17">
        <f>Z139++AJ139+P139+AE139+AO139+U139</f>
        <v>1443175.7499999998</v>
      </c>
      <c r="L139" s="12">
        <f>Q139+V139+AA139+AF139+AK139</f>
        <v>1166738.29</v>
      </c>
      <c r="M139" s="20">
        <f t="shared" si="717"/>
        <v>0.96404525718102851</v>
      </c>
      <c r="N139" s="20">
        <f t="shared" ref="N139:N141" si="852">IF(L139=0," ",IF(K139/L139*100&gt;200,"св.200",K139/L139))</f>
        <v>1.2369318487010481</v>
      </c>
      <c r="O139" s="24">
        <v>311000</v>
      </c>
      <c r="P139" s="24">
        <v>294412.13</v>
      </c>
      <c r="Q139" s="24">
        <v>271276.89</v>
      </c>
      <c r="R139" s="20">
        <f>IF(P139&lt;=0," ",IF(O139&lt;=0," ",IF(P139/O139*100&gt;200,"СВ.200",P139/O139)))</f>
        <v>0.9466627974276528</v>
      </c>
      <c r="S139" s="20">
        <f>IF(Q139=0," ",IF(P139/Q139*100&gt;200,"св.200",P139/Q139))</f>
        <v>1.0852827529834923</v>
      </c>
      <c r="T139" s="24"/>
      <c r="U139" s="24"/>
      <c r="V139" s="24"/>
      <c r="W139" s="20" t="str">
        <f t="shared" ref="W139:W141" si="853">IF(U139&lt;=0," ",IF(T139&lt;=0," ",IF(U139/T139*100&gt;200,"СВ.200",U139/T139)))</f>
        <v xml:space="preserve"> </v>
      </c>
      <c r="X139" s="20" t="str">
        <f t="shared" ref="X139:X141" si="854">IF(U139=0," ",IF(U139/V139*100&gt;200,"св.200",U139/V139))</f>
        <v xml:space="preserve"> </v>
      </c>
      <c r="Y139" s="24">
        <v>90000</v>
      </c>
      <c r="Z139" s="24">
        <v>87828.9</v>
      </c>
      <c r="AA139" s="24">
        <v>66575.7</v>
      </c>
      <c r="AB139" s="20">
        <f t="shared" ref="AB139:AB141" si="855">IF(Z139&lt;=0," ",IF(Y139&lt;=0," ",IF(Z139/Y139*100&gt;200,"СВ.200",Z139/Y139)))</f>
        <v>0.97587666666666661</v>
      </c>
      <c r="AC139" s="20">
        <f t="shared" ref="AC139:AC140" si="856">IF(AA139=0," ",IF(Z139/AA139*100&gt;200,"св.200",Z139/AA139))</f>
        <v>1.3192335942393396</v>
      </c>
      <c r="AD139" s="24">
        <v>87000</v>
      </c>
      <c r="AE139" s="24">
        <v>82641.72</v>
      </c>
      <c r="AF139" s="24">
        <v>83059.62</v>
      </c>
      <c r="AG139" s="20">
        <f t="shared" ref="AG139:AG141" si="857">IF(AE139&lt;=0," ",IF(AD139&lt;=0," ",IF(AE139/AD139*100&gt;200,"СВ.200",AE139/AD139)))</f>
        <v>0.94990482758620687</v>
      </c>
      <c r="AH139" s="20">
        <f t="shared" ref="AH139:AH140" si="858">IF(AF139=0," ",IF(AE139/AF139*100&gt;200,"св.200",AE139/AF139))</f>
        <v>0.99496867430888802</v>
      </c>
      <c r="AI139" s="24">
        <v>1009000</v>
      </c>
      <c r="AJ139" s="24">
        <v>978293</v>
      </c>
      <c r="AK139" s="24">
        <v>745826.08</v>
      </c>
      <c r="AL139" s="20">
        <f t="shared" ref="AL139:AL141" si="859">IF(AJ139&lt;=0," ",IF(AI139&lt;=0," ",IF(AJ139/AI139*100&gt;200,"СВ.200",AJ139/AI139)))</f>
        <v>0.96956689791873141</v>
      </c>
      <c r="AM139" s="20">
        <f t="shared" ref="AM139:AM141" si="860">IF(AK139=0," ",IF(AJ139/AK139*100&gt;200,"св.200",AJ139/AK139))</f>
        <v>1.3116905217366495</v>
      </c>
      <c r="AN139" s="24"/>
      <c r="AO139" s="24"/>
      <c r="AP139" s="24"/>
      <c r="AQ139" s="20" t="str">
        <f t="shared" ref="AQ139:AQ141" si="861">IF(AO139&lt;=0," ",IF(AN139&lt;=0," ",IF(AO139/AN139*100&gt;200,"СВ.200",AO139/AN139)))</f>
        <v xml:space="preserve"> </v>
      </c>
      <c r="AR139" s="20" t="str">
        <f t="shared" ref="AR139:AR141" si="862">IF(AP139=0," ",IF(AO139/AP139*100&gt;200,"св.200",AO139/AP139))</f>
        <v xml:space="preserve"> </v>
      </c>
      <c r="AS139" s="7">
        <f t="shared" ref="AS139:AS141" si="863">AX139+BC139+BH139+BM139+BR139+BW139+CB139+CG139+DA139+DF139+DN139+CV139+DS139</f>
        <v>699383.27</v>
      </c>
      <c r="AT139" s="7">
        <f t="shared" ref="AT139:AT141" si="864">AY139+BD139+BI139+BN139+BS139+BX139+CC139+CH139+DB139+DG139+DO139+CW139+DK139+DT139</f>
        <v>505534.85</v>
      </c>
      <c r="AU139" s="7">
        <f t="shared" ref="AU139:AU141" si="865">AZ139+BE139+BJ139+BO139+BT139+BY139+CD139+CI139+DC139+DH139+DP139+CX139+DL139</f>
        <v>377841.25</v>
      </c>
      <c r="AV139" s="20">
        <f t="shared" ref="AV139:AV141" si="866">IF(AT139&lt;=0," ",IF(AS139&lt;=0," ",IF(AT139/AS139*100&gt;200,"СВ.200",AT139/AS139)))</f>
        <v>0.72282948661325563</v>
      </c>
      <c r="AW139" s="20">
        <f t="shared" ref="AW139:AW141" si="867">IF(AU139=0," ",IF(AT139/AU139*100&gt;200,"св.200",AT139/AU139))</f>
        <v>1.3379556890625361</v>
      </c>
      <c r="AX139" s="24"/>
      <c r="AY139" s="24"/>
      <c r="AZ139" s="24"/>
      <c r="BA139" s="20" t="str">
        <f t="shared" ref="BA139:BA141" si="868">IF(AY139&lt;=0," ",IF(AX139&lt;=0," ",IF(AY139/AX139*100&gt;200,"СВ.200",AY139/AX139)))</f>
        <v xml:space="preserve"> </v>
      </c>
      <c r="BB139" s="20" t="str">
        <f t="shared" ref="BB139:BB141" si="869">IF(AZ139=0," ",IF(AY139/AZ139*100&gt;200,"св.200",AY139/AZ139))</f>
        <v xml:space="preserve"> </v>
      </c>
      <c r="BC139" s="24">
        <v>268132.23</v>
      </c>
      <c r="BD139" s="24">
        <v>166007.56</v>
      </c>
      <c r="BE139" s="24">
        <v>239920.48</v>
      </c>
      <c r="BF139" s="20">
        <f t="shared" ref="BF139:BF141" si="870">IF(BD139&lt;=0," ",IF(BC139&lt;=0," ",IF(BD139/BC139*100&gt;200,"СВ.200",BD139/BC139)))</f>
        <v>0.61912572017172274</v>
      </c>
      <c r="BG139" s="20">
        <f t="shared" ref="BG139:BG141" si="871">IF(BE139=0," ",IF(BD139/BE139*100&gt;200,"св.200",BD139/BE139))</f>
        <v>0.69192742528691165</v>
      </c>
      <c r="BH139" s="24">
        <v>30000</v>
      </c>
      <c r="BI139" s="24">
        <v>3279.01</v>
      </c>
      <c r="BJ139" s="24">
        <v>22659.4</v>
      </c>
      <c r="BK139" s="20">
        <f t="shared" ref="BK139:BK141" si="872">IF(BI139&lt;=0," ",IF(BH139&lt;=0," ",IF(BI139/BH139*100&gt;200,"СВ.200",BI139/BH139)))</f>
        <v>0.10930033333333335</v>
      </c>
      <c r="BL139" s="20">
        <f t="shared" ref="BL139:BL141" si="873">IF(BJ139=0," ",IF(BI139/BJ139*100&gt;200,"св.200",BI139/BJ139))</f>
        <v>0.14470859775633954</v>
      </c>
      <c r="BM139" s="24"/>
      <c r="BN139" s="24"/>
      <c r="BO139" s="24"/>
      <c r="BP139" s="20" t="str">
        <f t="shared" ref="BP139:BP141" si="874">IF(BN139&lt;=0," ",IF(BM139&lt;=0," ",IF(BN139/BM139*100&gt;200,"СВ.200",BN139/BM139)))</f>
        <v xml:space="preserve"> </v>
      </c>
      <c r="BQ139" s="20" t="str">
        <f t="shared" ref="BQ139:BQ141" si="875">IF(BO139=0," ",IF(BN139/BO139*100&gt;200,"св.200",BN139/BO139))</f>
        <v xml:space="preserve"> </v>
      </c>
      <c r="BR139" s="24"/>
      <c r="BS139" s="24"/>
      <c r="BT139" s="24"/>
      <c r="BU139" s="20" t="str">
        <f t="shared" ref="BU139:BU141" si="876">IF(BS139&lt;=0," ",IF(BR139&lt;=0," ",IF(BS139/BR139*100&gt;200,"СВ.200",BS139/BR139)))</f>
        <v xml:space="preserve"> </v>
      </c>
      <c r="BV139" s="20" t="str">
        <f t="shared" ref="BV139:BV141" si="877">IF(BT139=0," ",IF(BS139/BT139*100&gt;200,"св.200",BS139/BT139))</f>
        <v xml:space="preserve"> </v>
      </c>
      <c r="BW139" s="24">
        <v>85000</v>
      </c>
      <c r="BX139" s="24">
        <v>22751.63</v>
      </c>
      <c r="BY139" s="24">
        <v>115261.37</v>
      </c>
      <c r="BZ139" s="20">
        <f t="shared" ref="BZ139:BZ141" si="878">IF(BX139&lt;=0," ",IF(BW139&lt;=0," ",IF(BX139/BW139*100&gt;200,"СВ.200",BX139/BW139)))</f>
        <v>0.26766623529411765</v>
      </c>
      <c r="CA139" s="20">
        <f>IF(BX139=0," ",IF(BX139/BY139*100&gt;200,"св.200",BX139/BY139))</f>
        <v>0.19739163259989015</v>
      </c>
      <c r="CB139" s="24">
        <v>16000</v>
      </c>
      <c r="CC139" s="24">
        <v>13600</v>
      </c>
      <c r="CD139" s="24"/>
      <c r="CE139" s="20">
        <f t="shared" ref="CE139:CE141" si="879">IF(CC139&lt;=0," ",IF(CB139&lt;=0," ",IF(CC139/CB139*100&gt;200,"СВ.200",CC139/CB139)))</f>
        <v>0.85</v>
      </c>
      <c r="CF139" s="20" t="str">
        <f t="shared" ref="CF139:CF141" si="880">IF(CD139=0," ",IF(CC139/CD139*100&gt;200,"св.200",CC139/CD139))</f>
        <v xml:space="preserve"> </v>
      </c>
      <c r="CG139" s="19">
        <f t="shared" si="848"/>
        <v>0</v>
      </c>
      <c r="CH139" s="19">
        <f t="shared" si="848"/>
        <v>0</v>
      </c>
      <c r="CI139" s="19">
        <f t="shared" si="848"/>
        <v>0</v>
      </c>
      <c r="CJ139" s="26" t="str">
        <f t="shared" ref="CJ139:CJ141" si="881">IF(CH139&lt;=0," ",IF(CG139&lt;=0," ",IF(CH139/CG139*100&gt;200,"СВ.200",CH139/CG139)))</f>
        <v xml:space="preserve"> </v>
      </c>
      <c r="CK139" s="20" t="str">
        <f t="shared" ref="CK139:CK141" si="882">IF(CI139=0," ",IF(CH139/CI139*100&gt;200,"св.200",CH139/CI139))</f>
        <v xml:space="preserve"> </v>
      </c>
      <c r="CL139" s="24"/>
      <c r="CM139" s="24"/>
      <c r="CN139" s="24"/>
      <c r="CO139" s="20" t="str">
        <f t="shared" ref="CO139:CO141" si="883">IF(CM139&lt;=0," ",IF(CL139&lt;=0," ",IF(CM139/CL139*100&gt;200,"СВ.200",CM139/CL139)))</f>
        <v xml:space="preserve"> </v>
      </c>
      <c r="CP139" s="20" t="str">
        <f t="shared" ref="CP139:CP141" si="884">IF(CN139=0," ",IF(CM139/CN139*100&gt;200,"св.200",CM139/CN139))</f>
        <v xml:space="preserve"> </v>
      </c>
      <c r="CQ139" s="24"/>
      <c r="CR139" s="24"/>
      <c r="CS139" s="24"/>
      <c r="CT139" s="20" t="str">
        <f t="shared" ref="CT139:CT141" si="885">IF(CR139&lt;=0," ",IF(CQ139&lt;=0," ",IF(CR139/CQ139*100&gt;200,"СВ.200",CR139/CQ139)))</f>
        <v xml:space="preserve"> </v>
      </c>
      <c r="CU139" s="20" t="str">
        <f t="shared" ref="CU139:CU141" si="886">IF(CS139=0," ",IF(CR139/CS139*100&gt;200,"св.200",CR139/CS139))</f>
        <v xml:space="preserve"> </v>
      </c>
      <c r="CV139" s="24"/>
      <c r="CW139" s="24"/>
      <c r="CX139" s="24"/>
      <c r="CY139" s="20" t="str">
        <f t="shared" si="841"/>
        <v xml:space="preserve"> </v>
      </c>
      <c r="CZ139" s="20" t="str">
        <f t="shared" si="842"/>
        <v xml:space="preserve"> </v>
      </c>
      <c r="DA139" s="24"/>
      <c r="DB139" s="24"/>
      <c r="DC139" s="24"/>
      <c r="DD139" s="20" t="str">
        <f t="shared" ref="DD139:DD141" si="887">IF(DB139&lt;=0," ",IF(DA139&lt;=0," ",IF(DB139/DA139*100&gt;200,"СВ.200",DB139/DA139)))</f>
        <v xml:space="preserve"> </v>
      </c>
      <c r="DE139" s="20" t="str">
        <f t="shared" ref="DE139:DE141" si="888">IF(DC139=0," ",IF(DB139/DC139*100&gt;200,"св.200",DB139/DC139))</f>
        <v xml:space="preserve"> </v>
      </c>
      <c r="DF139" s="24"/>
      <c r="DG139" s="24"/>
      <c r="DH139" s="24"/>
      <c r="DI139" s="20" t="str">
        <f t="shared" ref="DI139:DI141" si="889">IF(DG139&lt;=0," ",IF(DF139&lt;=0," ",IF(DG139/DF139*100&gt;200,"СВ.200",DG139/DF139)))</f>
        <v xml:space="preserve"> </v>
      </c>
      <c r="DJ139" s="20" t="str">
        <f t="shared" ref="DJ139:DJ141" si="890">IF(DH139=0," ",IF(DG139/DH139*100&gt;200,"св.200",DG139/DH139))</f>
        <v xml:space="preserve"> </v>
      </c>
      <c r="DK139" s="24"/>
      <c r="DL139" s="24"/>
      <c r="DM139" s="20" t="str">
        <f t="shared" si="756"/>
        <v xml:space="preserve"> </v>
      </c>
      <c r="DN139" s="24">
        <v>276000</v>
      </c>
      <c r="DO139" s="24">
        <v>275645.61</v>
      </c>
      <c r="DP139" s="24"/>
      <c r="DQ139" s="20">
        <f t="shared" ref="DQ139:DQ141" si="891">IF(DO139&lt;=0," ",IF(DN139&lt;=0," ",IF(DO139/DN139*100&gt;200,"СВ.200",DO139/DN139)))</f>
        <v>0.99871597826086955</v>
      </c>
      <c r="DR139" s="20" t="str">
        <f t="shared" ref="DR139:DR141" si="892">IF(DP139=0," ",IF(DO139/DP139*100&gt;200,"св.200",DO139/DP139))</f>
        <v xml:space="preserve"> </v>
      </c>
      <c r="DS139" s="44">
        <v>24251.040000000001</v>
      </c>
      <c r="DT139" s="44">
        <v>24251.040000000001</v>
      </c>
      <c r="DU139" s="24"/>
      <c r="DV139" s="20">
        <f t="shared" si="534"/>
        <v>1</v>
      </c>
      <c r="DW139" s="20" t="str">
        <f t="shared" si="844"/>
        <v xml:space="preserve"> </v>
      </c>
    </row>
    <row r="140" spans="1:127" s="14" customFormat="1" ht="15.75" customHeight="1" outlineLevel="1" x14ac:dyDescent="0.25">
      <c r="A140" s="13">
        <v>115</v>
      </c>
      <c r="B140" s="6" t="s">
        <v>110</v>
      </c>
      <c r="C140" s="19">
        <f>J140+AS140</f>
        <v>544030.29</v>
      </c>
      <c r="D140" s="48">
        <v>544030.29</v>
      </c>
      <c r="E140" s="19">
        <f>K140+AT140</f>
        <v>552858.94000000006</v>
      </c>
      <c r="F140" s="48">
        <v>552858.93999999994</v>
      </c>
      <c r="G140" s="19">
        <f t="shared" si="845"/>
        <v>493629.8</v>
      </c>
      <c r="H140" s="20">
        <f t="shared" si="849"/>
        <v>1.016228232439043</v>
      </c>
      <c r="I140" s="20">
        <f t="shared" si="850"/>
        <v>1.119986961889254</v>
      </c>
      <c r="J140" s="12">
        <f t="shared" si="851"/>
        <v>531065</v>
      </c>
      <c r="K140" s="17">
        <f>Z140++AJ140+P140+AE140+AO140+U140</f>
        <v>539893.65</v>
      </c>
      <c r="L140" s="12">
        <f>Q140+V140+AA140+AF140+AK140</f>
        <v>485458.48</v>
      </c>
      <c r="M140" s="20">
        <f t="shared" si="717"/>
        <v>1.016624424505475</v>
      </c>
      <c r="N140" s="20">
        <f t="shared" si="852"/>
        <v>1.1121314638483606</v>
      </c>
      <c r="O140" s="24">
        <v>104665</v>
      </c>
      <c r="P140" s="24">
        <v>111186.87</v>
      </c>
      <c r="Q140" s="24">
        <v>110765.59</v>
      </c>
      <c r="R140" s="20">
        <f>IF(P140&lt;=0," ",IF(O140&lt;=0," ",IF(P140/O140*100&gt;200,"СВ.200",P140/O140)))</f>
        <v>1.0623118520995556</v>
      </c>
      <c r="S140" s="20">
        <f>IF(Q140=0," ",IF(P140/Q140*100&gt;200,"св.200",P140/Q140))</f>
        <v>1.0038033472308503</v>
      </c>
      <c r="T140" s="24"/>
      <c r="U140" s="24"/>
      <c r="V140" s="24"/>
      <c r="W140" s="20" t="str">
        <f t="shared" si="853"/>
        <v xml:space="preserve"> </v>
      </c>
      <c r="X140" s="20" t="str">
        <f t="shared" si="854"/>
        <v xml:space="preserve"> </v>
      </c>
      <c r="Y140" s="24"/>
      <c r="Z140" s="24"/>
      <c r="AA140" s="24"/>
      <c r="AB140" s="20" t="str">
        <f t="shared" si="855"/>
        <v xml:space="preserve"> </v>
      </c>
      <c r="AC140" s="20" t="str">
        <f t="shared" si="856"/>
        <v xml:space="preserve"> </v>
      </c>
      <c r="AD140" s="24">
        <v>58000</v>
      </c>
      <c r="AE140" s="24">
        <v>58731.78</v>
      </c>
      <c r="AF140" s="24">
        <v>57350.03</v>
      </c>
      <c r="AG140" s="20">
        <f t="shared" si="857"/>
        <v>1.0126168965517242</v>
      </c>
      <c r="AH140" s="20">
        <f t="shared" si="858"/>
        <v>1.0240932742319402</v>
      </c>
      <c r="AI140" s="24">
        <v>368400</v>
      </c>
      <c r="AJ140" s="24">
        <v>369975</v>
      </c>
      <c r="AK140" s="24">
        <v>317342.86</v>
      </c>
      <c r="AL140" s="20">
        <f t="shared" si="859"/>
        <v>1.0042752442996743</v>
      </c>
      <c r="AM140" s="20">
        <f t="shared" si="860"/>
        <v>1.1658526049711659</v>
      </c>
      <c r="AN140" s="24"/>
      <c r="AO140" s="24"/>
      <c r="AP140" s="24"/>
      <c r="AQ140" s="20" t="str">
        <f t="shared" si="861"/>
        <v xml:space="preserve"> </v>
      </c>
      <c r="AR140" s="20" t="str">
        <f t="shared" si="862"/>
        <v xml:space="preserve"> </v>
      </c>
      <c r="AS140" s="7">
        <f t="shared" si="863"/>
        <v>12965.289999999999</v>
      </c>
      <c r="AT140" s="7">
        <f t="shared" si="864"/>
        <v>12965.289999999999</v>
      </c>
      <c r="AU140" s="7">
        <f t="shared" si="865"/>
        <v>8171.32</v>
      </c>
      <c r="AV140" s="20">
        <f t="shared" si="866"/>
        <v>1</v>
      </c>
      <c r="AW140" s="20">
        <f t="shared" si="867"/>
        <v>1.586682445431093</v>
      </c>
      <c r="AX140" s="24"/>
      <c r="AY140" s="24"/>
      <c r="AZ140" s="24"/>
      <c r="BA140" s="20" t="str">
        <f t="shared" si="868"/>
        <v xml:space="preserve"> </v>
      </c>
      <c r="BB140" s="20" t="str">
        <f t="shared" si="869"/>
        <v xml:space="preserve"> </v>
      </c>
      <c r="BC140" s="24"/>
      <c r="BD140" s="24"/>
      <c r="BE140" s="24"/>
      <c r="BF140" s="20" t="str">
        <f t="shared" si="870"/>
        <v xml:space="preserve"> </v>
      </c>
      <c r="BG140" s="20" t="str">
        <f t="shared" si="871"/>
        <v xml:space="preserve"> </v>
      </c>
      <c r="BH140" s="24"/>
      <c r="BI140" s="24"/>
      <c r="BJ140" s="24">
        <v>7540</v>
      </c>
      <c r="BK140" s="20" t="str">
        <f t="shared" si="872"/>
        <v xml:space="preserve"> </v>
      </c>
      <c r="BL140" s="20" t="str">
        <f>IF(BI140=0," ",IF(BI140/BJ140*100&gt;200,"св.200",BI140/BJ140))</f>
        <v xml:space="preserve"> </v>
      </c>
      <c r="BM140" s="24"/>
      <c r="BN140" s="24"/>
      <c r="BO140" s="24"/>
      <c r="BP140" s="20" t="str">
        <f t="shared" si="874"/>
        <v xml:space="preserve"> </v>
      </c>
      <c r="BQ140" s="20" t="str">
        <f t="shared" si="875"/>
        <v xml:space="preserve"> </v>
      </c>
      <c r="BR140" s="24"/>
      <c r="BS140" s="24"/>
      <c r="BT140" s="24"/>
      <c r="BU140" s="20" t="str">
        <f t="shared" si="876"/>
        <v xml:space="preserve"> </v>
      </c>
      <c r="BV140" s="20" t="str">
        <f t="shared" si="877"/>
        <v xml:space="preserve"> </v>
      </c>
      <c r="BW140" s="24">
        <v>0.13</v>
      </c>
      <c r="BX140" s="24">
        <v>0.13</v>
      </c>
      <c r="BY140" s="24">
        <v>631.32000000000005</v>
      </c>
      <c r="BZ140" s="20">
        <f t="shared" si="878"/>
        <v>1</v>
      </c>
      <c r="CA140" s="20">
        <f t="shared" ref="CA140:CA141" si="893">IF(BY140=0," ",IF(BX140/BY140*100&gt;200,"св.200",BX140/BY140))</f>
        <v>2.0591775961477539E-4</v>
      </c>
      <c r="CB140" s="24"/>
      <c r="CC140" s="24"/>
      <c r="CD140" s="24"/>
      <c r="CE140" s="20" t="str">
        <f t="shared" si="879"/>
        <v xml:space="preserve"> </v>
      </c>
      <c r="CF140" s="20" t="str">
        <f t="shared" si="880"/>
        <v xml:space="preserve"> </v>
      </c>
      <c r="CG140" s="19">
        <f t="shared" si="848"/>
        <v>0</v>
      </c>
      <c r="CH140" s="19">
        <f t="shared" si="848"/>
        <v>0</v>
      </c>
      <c r="CI140" s="19">
        <f t="shared" si="848"/>
        <v>0</v>
      </c>
      <c r="CJ140" s="26" t="str">
        <f t="shared" si="881"/>
        <v xml:space="preserve"> </v>
      </c>
      <c r="CK140" s="20" t="str">
        <f t="shared" si="882"/>
        <v xml:space="preserve"> </v>
      </c>
      <c r="CL140" s="24"/>
      <c r="CM140" s="24"/>
      <c r="CN140" s="24"/>
      <c r="CO140" s="20" t="str">
        <f t="shared" si="883"/>
        <v xml:space="preserve"> </v>
      </c>
      <c r="CP140" s="20" t="str">
        <f t="shared" si="884"/>
        <v xml:space="preserve"> </v>
      </c>
      <c r="CQ140" s="24"/>
      <c r="CR140" s="24"/>
      <c r="CS140" s="24"/>
      <c r="CT140" s="20" t="str">
        <f t="shared" si="885"/>
        <v xml:space="preserve"> </v>
      </c>
      <c r="CU140" s="20" t="str">
        <f t="shared" si="886"/>
        <v xml:space="preserve"> </v>
      </c>
      <c r="CV140" s="24"/>
      <c r="CW140" s="24"/>
      <c r="CX140" s="24"/>
      <c r="CY140" s="20" t="str">
        <f t="shared" si="841"/>
        <v xml:space="preserve"> </v>
      </c>
      <c r="CZ140" s="20" t="str">
        <f t="shared" si="842"/>
        <v xml:space="preserve"> </v>
      </c>
      <c r="DA140" s="24"/>
      <c r="DB140" s="24"/>
      <c r="DC140" s="24"/>
      <c r="DD140" s="20" t="str">
        <f t="shared" si="887"/>
        <v xml:space="preserve"> </v>
      </c>
      <c r="DE140" s="20" t="str">
        <f t="shared" si="888"/>
        <v xml:space="preserve"> </v>
      </c>
      <c r="DF140" s="24"/>
      <c r="DG140" s="24"/>
      <c r="DH140" s="24"/>
      <c r="DI140" s="20" t="str">
        <f t="shared" si="889"/>
        <v xml:space="preserve"> </v>
      </c>
      <c r="DJ140" s="20" t="str">
        <f t="shared" si="890"/>
        <v xml:space="preserve"> </v>
      </c>
      <c r="DK140" s="24"/>
      <c r="DL140" s="24"/>
      <c r="DM140" s="20" t="str">
        <f t="shared" si="756"/>
        <v xml:space="preserve"> </v>
      </c>
      <c r="DN140" s="24"/>
      <c r="DO140" s="24"/>
      <c r="DP140" s="24"/>
      <c r="DQ140" s="20" t="str">
        <f t="shared" si="891"/>
        <v xml:space="preserve"> </v>
      </c>
      <c r="DR140" s="20" t="str">
        <f t="shared" si="892"/>
        <v xml:space="preserve"> </v>
      </c>
      <c r="DS140" s="44">
        <v>12965.16</v>
      </c>
      <c r="DT140" s="44">
        <v>12965.16</v>
      </c>
      <c r="DU140" s="24"/>
      <c r="DV140" s="20">
        <f t="shared" si="534"/>
        <v>1</v>
      </c>
      <c r="DW140" s="20" t="str">
        <f t="shared" si="844"/>
        <v xml:space="preserve"> </v>
      </c>
    </row>
    <row r="141" spans="1:127" s="14" customFormat="1" ht="15.75" customHeight="1" outlineLevel="1" x14ac:dyDescent="0.25">
      <c r="A141" s="13">
        <v>116</v>
      </c>
      <c r="B141" s="6" t="s">
        <v>2</v>
      </c>
      <c r="C141" s="19">
        <f>J141+AS141</f>
        <v>1891867.8199999998</v>
      </c>
      <c r="D141" s="48">
        <v>1891867.82</v>
      </c>
      <c r="E141" s="19">
        <f>K141+AT141</f>
        <v>2062683.6800000002</v>
      </c>
      <c r="F141" s="48">
        <v>2062683.68</v>
      </c>
      <c r="G141" s="19">
        <f t="shared" si="845"/>
        <v>1387721.84</v>
      </c>
      <c r="H141" s="20">
        <f t="shared" si="849"/>
        <v>1.090289531961065</v>
      </c>
      <c r="I141" s="20">
        <f t="shared" si="850"/>
        <v>1.4863812188759673</v>
      </c>
      <c r="J141" s="12">
        <f t="shared" si="851"/>
        <v>1706238.42</v>
      </c>
      <c r="K141" s="17">
        <f>Z141++AJ141+P141+AE141+AO141+U141</f>
        <v>1877054.2800000003</v>
      </c>
      <c r="L141" s="12">
        <f>Q141+V141+AA141+AF141+AK141</f>
        <v>1055268.08</v>
      </c>
      <c r="M141" s="20">
        <f t="shared" si="717"/>
        <v>1.100112538785758</v>
      </c>
      <c r="N141" s="20">
        <f t="shared" si="852"/>
        <v>1.7787463826253516</v>
      </c>
      <c r="O141" s="24">
        <v>782416.15</v>
      </c>
      <c r="P141" s="24">
        <v>933568.49</v>
      </c>
      <c r="Q141" s="24">
        <v>198052.19</v>
      </c>
      <c r="R141" s="20">
        <f>IF(P141&lt;=0," ",IF(O141&lt;=0," ",IF(P141/O141*100&gt;200,"СВ.200",P141/O141)))</f>
        <v>1.1931866309252435</v>
      </c>
      <c r="S141" s="20" t="str">
        <f>IF(Q141=0," ",IF(P141/Q141*100&gt;200,"св.200",P141/Q141))</f>
        <v>св.200</v>
      </c>
      <c r="T141" s="24"/>
      <c r="U141" s="24"/>
      <c r="V141" s="24"/>
      <c r="W141" s="20" t="str">
        <f t="shared" si="853"/>
        <v xml:space="preserve"> </v>
      </c>
      <c r="X141" s="20" t="str">
        <f t="shared" si="854"/>
        <v xml:space="preserve"> </v>
      </c>
      <c r="Y141" s="24">
        <v>20000</v>
      </c>
      <c r="Z141" s="24">
        <v>7202.81</v>
      </c>
      <c r="AA141" s="24">
        <v>14715.6</v>
      </c>
      <c r="AB141" s="20">
        <f t="shared" si="855"/>
        <v>0.36014050000000003</v>
      </c>
      <c r="AC141" s="20">
        <f>IF(Z141=0," ",IF(Z141/AA141*100&gt;200,"св.200",Z141/AA141))</f>
        <v>0.489467639783631</v>
      </c>
      <c r="AD141" s="24">
        <v>120733.77</v>
      </c>
      <c r="AE141" s="24">
        <v>136850.64000000001</v>
      </c>
      <c r="AF141" s="24">
        <v>86374.78</v>
      </c>
      <c r="AG141" s="20">
        <f t="shared" si="857"/>
        <v>1.133490985993397</v>
      </c>
      <c r="AH141" s="20">
        <f>IF(AF141&lt;=0," ",IF(AE141/AF141*100&gt;200,"св.200",AE141/AF141))</f>
        <v>1.5843819225936091</v>
      </c>
      <c r="AI141" s="24">
        <v>783088.5</v>
      </c>
      <c r="AJ141" s="24">
        <v>799432.34</v>
      </c>
      <c r="AK141" s="24">
        <v>756125.51</v>
      </c>
      <c r="AL141" s="20">
        <f t="shared" si="859"/>
        <v>1.0208709998933709</v>
      </c>
      <c r="AM141" s="20">
        <f t="shared" si="860"/>
        <v>1.0572746580127947</v>
      </c>
      <c r="AN141" s="24"/>
      <c r="AO141" s="24"/>
      <c r="AP141" s="24"/>
      <c r="AQ141" s="20" t="str">
        <f t="shared" si="861"/>
        <v xml:space="preserve"> </v>
      </c>
      <c r="AR141" s="20" t="str">
        <f t="shared" si="862"/>
        <v xml:space="preserve"> </v>
      </c>
      <c r="AS141" s="7">
        <f t="shared" si="863"/>
        <v>185629.4</v>
      </c>
      <c r="AT141" s="7">
        <f t="shared" si="864"/>
        <v>185629.4</v>
      </c>
      <c r="AU141" s="7">
        <f t="shared" si="865"/>
        <v>332453.76000000001</v>
      </c>
      <c r="AV141" s="20">
        <f t="shared" si="866"/>
        <v>1</v>
      </c>
      <c r="AW141" s="20">
        <f t="shared" si="867"/>
        <v>0.55836155981511526</v>
      </c>
      <c r="AX141" s="24"/>
      <c r="AY141" s="24"/>
      <c r="AZ141" s="24"/>
      <c r="BA141" s="20" t="str">
        <f t="shared" si="868"/>
        <v xml:space="preserve"> </v>
      </c>
      <c r="BB141" s="20" t="str">
        <f t="shared" si="869"/>
        <v xml:space="preserve"> </v>
      </c>
      <c r="BC141" s="24">
        <v>115549.4</v>
      </c>
      <c r="BD141" s="24">
        <v>115549.4</v>
      </c>
      <c r="BE141" s="24">
        <v>302873.76</v>
      </c>
      <c r="BF141" s="20">
        <f t="shared" si="870"/>
        <v>1</v>
      </c>
      <c r="BG141" s="20">
        <f t="shared" si="871"/>
        <v>0.38151010506819738</v>
      </c>
      <c r="BH141" s="24">
        <v>10080</v>
      </c>
      <c r="BI141" s="24">
        <v>10080</v>
      </c>
      <c r="BJ141" s="24">
        <v>10080</v>
      </c>
      <c r="BK141" s="20">
        <f t="shared" si="872"/>
        <v>1</v>
      </c>
      <c r="BL141" s="20">
        <f t="shared" si="873"/>
        <v>1</v>
      </c>
      <c r="BM141" s="24"/>
      <c r="BN141" s="24"/>
      <c r="BO141" s="24"/>
      <c r="BP141" s="20" t="str">
        <f t="shared" si="874"/>
        <v xml:space="preserve"> </v>
      </c>
      <c r="BQ141" s="20" t="str">
        <f t="shared" si="875"/>
        <v xml:space="preserve"> </v>
      </c>
      <c r="BR141" s="24"/>
      <c r="BS141" s="24"/>
      <c r="BT141" s="24"/>
      <c r="BU141" s="20" t="str">
        <f t="shared" si="876"/>
        <v xml:space="preserve"> </v>
      </c>
      <c r="BV141" s="20" t="str">
        <f t="shared" si="877"/>
        <v xml:space="preserve"> </v>
      </c>
      <c r="BW141" s="24">
        <v>60000</v>
      </c>
      <c r="BX141" s="24">
        <v>60000</v>
      </c>
      <c r="BY141" s="24">
        <v>19500</v>
      </c>
      <c r="BZ141" s="20">
        <f t="shared" si="878"/>
        <v>1</v>
      </c>
      <c r="CA141" s="20" t="str">
        <f t="shared" si="893"/>
        <v>св.200</v>
      </c>
      <c r="CB141" s="24"/>
      <c r="CC141" s="24"/>
      <c r="CD141" s="24"/>
      <c r="CE141" s="20" t="str">
        <f t="shared" si="879"/>
        <v xml:space="preserve"> </v>
      </c>
      <c r="CF141" s="20" t="str">
        <f t="shared" si="880"/>
        <v xml:space="preserve"> </v>
      </c>
      <c r="CG141" s="19">
        <f t="shared" si="848"/>
        <v>0</v>
      </c>
      <c r="CH141" s="19">
        <f t="shared" si="848"/>
        <v>0</v>
      </c>
      <c r="CI141" s="19">
        <f t="shared" si="848"/>
        <v>0</v>
      </c>
      <c r="CJ141" s="26" t="str">
        <f t="shared" si="881"/>
        <v xml:space="preserve"> </v>
      </c>
      <c r="CK141" s="20" t="str">
        <f t="shared" si="882"/>
        <v xml:space="preserve"> </v>
      </c>
      <c r="CL141" s="24"/>
      <c r="CM141" s="24"/>
      <c r="CN141" s="24"/>
      <c r="CO141" s="20" t="str">
        <f t="shared" si="883"/>
        <v xml:space="preserve"> </v>
      </c>
      <c r="CP141" s="20" t="str">
        <f t="shared" si="884"/>
        <v xml:space="preserve"> </v>
      </c>
      <c r="CQ141" s="24"/>
      <c r="CR141" s="24"/>
      <c r="CS141" s="24"/>
      <c r="CT141" s="20" t="str">
        <f t="shared" si="885"/>
        <v xml:space="preserve"> </v>
      </c>
      <c r="CU141" s="20" t="str">
        <f t="shared" si="886"/>
        <v xml:space="preserve"> </v>
      </c>
      <c r="CV141" s="24"/>
      <c r="CW141" s="24"/>
      <c r="CX141" s="24"/>
      <c r="CY141" s="20" t="str">
        <f t="shared" si="841"/>
        <v xml:space="preserve"> </v>
      </c>
      <c r="CZ141" s="20" t="str">
        <f t="shared" si="842"/>
        <v xml:space="preserve"> </v>
      </c>
      <c r="DA141" s="24"/>
      <c r="DB141" s="24"/>
      <c r="DC141" s="24"/>
      <c r="DD141" s="20" t="str">
        <f t="shared" si="887"/>
        <v xml:space="preserve"> </v>
      </c>
      <c r="DE141" s="20" t="str">
        <f t="shared" si="888"/>
        <v xml:space="preserve"> </v>
      </c>
      <c r="DF141" s="24"/>
      <c r="DG141" s="24"/>
      <c r="DH141" s="24"/>
      <c r="DI141" s="20" t="str">
        <f t="shared" si="889"/>
        <v xml:space="preserve"> </v>
      </c>
      <c r="DJ141" s="20" t="str">
        <f t="shared" si="890"/>
        <v xml:space="preserve"> </v>
      </c>
      <c r="DK141" s="24"/>
      <c r="DL141" s="24"/>
      <c r="DM141" s="20" t="str">
        <f t="shared" si="756"/>
        <v xml:space="preserve"> </v>
      </c>
      <c r="DN141" s="24"/>
      <c r="DO141" s="24"/>
      <c r="DP141" s="24"/>
      <c r="DQ141" s="20" t="str">
        <f t="shared" si="891"/>
        <v xml:space="preserve"> </v>
      </c>
      <c r="DR141" s="20" t="str">
        <f t="shared" si="892"/>
        <v xml:space="preserve"> </v>
      </c>
      <c r="DS141" s="44"/>
      <c r="DT141" s="44"/>
      <c r="DU141" s="24"/>
      <c r="DV141" s="20" t="str">
        <f t="shared" si="534"/>
        <v xml:space="preserve"> </v>
      </c>
      <c r="DW141" s="20" t="str">
        <f t="shared" si="844"/>
        <v xml:space="preserve"> </v>
      </c>
    </row>
    <row r="142" spans="1:127" s="83" customFormat="1" ht="15.75" x14ac:dyDescent="0.2">
      <c r="A142" s="90"/>
      <c r="B142" s="91" t="s">
        <v>156</v>
      </c>
      <c r="C142" s="81">
        <f>C137+C130+C121+C114+C107+C100+C95+C89+C83+C79+C74+C68+C62+C55+C47+C41+C29+C23+C17+C10+C5</f>
        <v>1229634260.9100001</v>
      </c>
      <c r="D142" s="92"/>
      <c r="E142" s="81">
        <f>E137+E130+E121+E114+E107+E100+E95+E89+E83+E79+E74+E68+E62+E55+E47+E41+E29+E23+E17+E10+E5</f>
        <v>1271789149.6700003</v>
      </c>
      <c r="F142" s="92"/>
      <c r="G142" s="81">
        <f>G137+G130+G121+G114+G107+G100+G95+G89+G83+G79+G74+G68+G62+G55+G47+G41+G29+G23+G17+G10+G5</f>
        <v>1187874278.7800002</v>
      </c>
      <c r="H142" s="80">
        <f t="shared" si="716"/>
        <v>1.0342824611350721</v>
      </c>
      <c r="I142" s="80">
        <f t="shared" si="729"/>
        <v>1.0706428890574047</v>
      </c>
      <c r="J142" s="88">
        <f>J137+J130+J121+J114+J100+J95+J89+J83+J79+J74+J68+J62+J55+J47+J41+J29+J23+J17+J10+J5+J107</f>
        <v>1140001127.8300002</v>
      </c>
      <c r="K142" s="88">
        <f>K137+K130+K121+K114+K100+K95+K89+K83+K79+K74+K68+K62+K55+K47+K41+K29+K23+K17+K10+K5+K107</f>
        <v>1184690571.5</v>
      </c>
      <c r="L142" s="88">
        <f>L137+L130+L121+L114+L100+L95+L89+L83+L79+L74+L68+L62+L55+L47+L41+L29+L23+L17+L10+L5+L107</f>
        <v>1104820578.8800001</v>
      </c>
      <c r="M142" s="80">
        <f t="shared" si="717"/>
        <v>1.0392012275944555</v>
      </c>
      <c r="N142" s="80">
        <f t="shared" si="730"/>
        <v>1.0722922745528212</v>
      </c>
      <c r="O142" s="88">
        <f>O5+O10+O17+O23+O29+O41+O47+O55+O62+O68+O74+O79+O83+O89+O95+O100+O107+O114+O121+O130+O137</f>
        <v>837204912.88</v>
      </c>
      <c r="P142" s="88">
        <f>P5+P10+P17+P23+P29+P41+P47+P55+P62+P68+P74+P79+P83+P89+P95+P100+P107+P114+P121+P130+P137</f>
        <v>874827076.38999999</v>
      </c>
      <c r="Q142" s="88">
        <f>Q5+Q10+Q17+Q23+Q29+Q41+Q47+Q55+Q62+Q68+Q74+Q79+Q83+Q89+Q95+Q100+Q107+Q114+Q121+Q130+Q137</f>
        <v>816046737.13999987</v>
      </c>
      <c r="R142" s="80">
        <f t="shared" si="718"/>
        <v>1.0449378197991923</v>
      </c>
      <c r="S142" s="80">
        <f t="shared" si="731"/>
        <v>1.0720306038548817</v>
      </c>
      <c r="T142" s="88">
        <f>T5+T10+T17+T23+T29+T41+T47+T55+T62+T68+T74+T79+T83+T89+T95+T100+T107+T114+T121+T130+T137</f>
        <v>38039327.560000002</v>
      </c>
      <c r="U142" s="88">
        <f>U5+U10+U17+U23+U29+U41+U47+U55+U62+U68+U74+U79+U83+U89+U95+U100+U107+U114+U121+U130+U137</f>
        <v>39126210.879999995</v>
      </c>
      <c r="V142" s="88">
        <f>V5+V10+V17+V23+V29+V41+V47+V55+V62+V68+V74+V79+V83+V89+V95+V100+V107+V114+V121+V130+V137</f>
        <v>32389116.940000005</v>
      </c>
      <c r="W142" s="80">
        <f t="shared" si="719"/>
        <v>1.0285726218026761</v>
      </c>
      <c r="X142" s="80">
        <f t="shared" si="754"/>
        <v>1.2080048663407614</v>
      </c>
      <c r="Y142" s="88">
        <f>Y5+Y10+Y17+Y23+Y29+Y41+Y47+Y55+Y62+Y68+Y74+Y79+Y83+Y89+Y95+Y100+Y107+Y114+Y121+Y130+Y137</f>
        <v>4820973.72</v>
      </c>
      <c r="Z142" s="88">
        <f>Z5+Z10+Z17+Z23+Z29+Z41+Z47+Z55+Z62+Z68+Z74+Z79+Z83+Z89+Z95+Z100+Z107+Z114+Z121+Z130+Z137</f>
        <v>5386193.2400000012</v>
      </c>
      <c r="AA142" s="88">
        <f>AA5+AA10+AA17+AA23+AA29+AA41+AA47+AA55+AA62+AA68+AA74+AA79+AA83+AA89+AA95+AA100+AA107+AA114+AA121+AA130+AA137</f>
        <v>4228721.71</v>
      </c>
      <c r="AB142" s="80">
        <f t="shared" si="732"/>
        <v>1.1172417757962807</v>
      </c>
      <c r="AC142" s="80">
        <f t="shared" si="751"/>
        <v>1.2737166475776438</v>
      </c>
      <c r="AD142" s="88">
        <f>AD5+AD10+AD17+AD23+AD29+AD41+AD47+AD55+AD62+AD68+AD74+AD79+AD83+AD89+AD95+AD100+AD107+AD114+AD121+AD130+AD137</f>
        <v>50825591.470000006</v>
      </c>
      <c r="AE142" s="88">
        <f>AE5+AE10+AE17+AE23+AE29+AE41+AE47+AE55+AE62+AE68+AE74+AE79+AE83+AE89+AE95+AE100+AE107+AE114+AE121+AE130+AE137</f>
        <v>51733141.199999996</v>
      </c>
      <c r="AF142" s="88">
        <f>AF5+AF10+AF17+AF23+AF29+AF41+AF47+AF55+AF62+AF68+AF74+AF79+AF83+AF89+AF95+AF100+AF107+AF114+AF121+AF130+AF137</f>
        <v>45888169.840000004</v>
      </c>
      <c r="AG142" s="80">
        <f t="shared" si="720"/>
        <v>1.0178561567854192</v>
      </c>
      <c r="AH142" s="80">
        <f t="shared" si="755"/>
        <v>1.1273742531109843</v>
      </c>
      <c r="AI142" s="88">
        <f>AI5+AI10+AI17+AI23+AI29+AI41+AI47+AI55+AI62+AI68+AI74+AI79+AI83+AI89+AI95+AI100+AI107+AI114+AI121+AI130+AI137</f>
        <v>208753695.36999997</v>
      </c>
      <c r="AJ142" s="88">
        <f>AJ5+AJ10+AJ17+AJ23+AJ29+AJ41+AJ47+AJ55+AJ62+AJ68+AJ74+AJ79+AJ83+AJ89+AJ95+AJ100+AJ107+AJ114+AJ121+AJ130+AJ137</f>
        <v>213321382.24999994</v>
      </c>
      <c r="AK142" s="88">
        <f>AK5+AK10+AK17+AK23+AK29+AK41+AK47+AK55+AK62+AK68+AK74+AK79+AK83+AK89+AK95+AK100+AK107+AK114+AK121+AK130+AK137</f>
        <v>205910791.01000005</v>
      </c>
      <c r="AL142" s="80">
        <f t="shared" si="721"/>
        <v>1.0218807474133766</v>
      </c>
      <c r="AM142" s="80">
        <f t="shared" si="733"/>
        <v>1.0359893291830442</v>
      </c>
      <c r="AN142" s="88">
        <f>AN5+AN10+AN17+AN23+AN29+AN41+AN47+AN55+AN62+AN68+AN74+AN79+AN83+AN89+AN95+AN100+AN107+AN114+AN121+AN130+AN137</f>
        <v>287258</v>
      </c>
      <c r="AO142" s="88">
        <f>AO5+AO10+AO17+AO23+AO29+AO41+AO47+AO55+AO62+AO68+AO74+AO79+AO83+AO89+AO95+AO100+AO107+AO114+AO121+AO130+AO137</f>
        <v>227199</v>
      </c>
      <c r="AP142" s="88">
        <f>AP5+AP10+AP17+AP23+AP29+AP41+AP47+AP55+AP62+AP68+AP74+AP79+AP83+AP89+AP95+AP100+AP107+AP114+AP121+AP130+AP137</f>
        <v>287330</v>
      </c>
      <c r="AQ142" s="80">
        <f t="shared" si="689"/>
        <v>0.79092314226235649</v>
      </c>
      <c r="AR142" s="80">
        <f t="shared" si="734"/>
        <v>0.79072495040545709</v>
      </c>
      <c r="AS142" s="81">
        <f>AS5+AS10+AS17+AS23+AS29+AS41+AS47+AS55+AS62+AS68+AS74+AS79+AS83+AS89+AS95+AS100+AS107+AS114+AS121+AS130+AS137</f>
        <v>89633133.079999998</v>
      </c>
      <c r="AT142" s="81">
        <f>AT5+AT10+AT17+AT23+AT29+AT41+AT47+AT55+AT62+AT68+AT74+AT79+AT83+AT89+AT95+AT100+AT107+AT114+AT121+AT130+AT137</f>
        <v>87098578.170000002</v>
      </c>
      <c r="AU142" s="81">
        <f>AU5+AU10+AU17+AU23+AU29+AU41+AU47+AU55+AU62+AU68+AU74+AU79+AU83+AU89+AU95+AU100+AU107+AU114+AU121+AU130+AU137</f>
        <v>83053699.900000006</v>
      </c>
      <c r="AV142" s="80">
        <f t="shared" si="722"/>
        <v>0.97172301332211786</v>
      </c>
      <c r="AW142" s="80">
        <f t="shared" si="735"/>
        <v>1.0487019636075237</v>
      </c>
      <c r="AX142" s="88">
        <f>AX5+AX10+AX17+AX23+AX29+AX41+AX47+AX55+AX62+AX68+AX74+AX79+AX83+AX89+AX95+AX100+AX107+AX114+AX121+AX130+AX137</f>
        <v>20596005.140000001</v>
      </c>
      <c r="AY142" s="88">
        <f>AY5+AY10+AY17+AY23+AY29+AY41+AY47+AY55+AY62+AY68+AY74+AY79+AY83+AY89+AY95+AY100+AY107+AY114+AY121+AY130+AY137</f>
        <v>20705213.720000003</v>
      </c>
      <c r="AZ142" s="88">
        <f>AZ5+AZ10+AZ17+AZ23+AZ29+AZ41+AZ47+AZ55+AZ62+AZ68+AZ74+AZ79+AZ83+AZ89+AZ95+AZ100+AZ107+AZ114+AZ121+AZ130+AZ137</f>
        <v>16781501.890000001</v>
      </c>
      <c r="BA142" s="80">
        <f t="shared" si="723"/>
        <v>1.005302415650883</v>
      </c>
      <c r="BB142" s="80">
        <f t="shared" si="736"/>
        <v>1.2338117205312904</v>
      </c>
      <c r="BC142" s="88">
        <f>BC5+BC10+BC17+BC23+BC29+BC41+BC47+BC55+BC62+BC68+BC74+BC79+BC83+BC89+BC95+BC100+BC107+BC114+BC121+BC130+BC137</f>
        <v>3644051.47</v>
      </c>
      <c r="BD142" s="88">
        <f>BD5+BD10+BD17+BD23+BD29+BD41+BD47+BD55+BD62+BD68+BD74+BD79+BD83+BD89+BD95+BD100+BD107+BD114+BD121+BD130+BD137</f>
        <v>3334732.48</v>
      </c>
      <c r="BE142" s="88">
        <f>BE5+BE10+BE17+BE23+BE29+BE41+BE47+BE55+BE62+BE68+BE74+BE79+BE83+BE89+BE95+BE100+BE107+BE114+BE121+BE130+BE137</f>
        <v>2734041.3599999994</v>
      </c>
      <c r="BF142" s="80">
        <f t="shared" si="737"/>
        <v>0.91511673406742522</v>
      </c>
      <c r="BG142" s="80">
        <f t="shared" si="738"/>
        <v>1.2197081319940239</v>
      </c>
      <c r="BH142" s="88">
        <f>BH5+BH10+BH17+BH23+BH29+BH41+BH47+BH55+BH62+BH68+BH74+BH79+BH83+BH89+BH95+BH100+BH107+BH114+BH121+BH130+BH137</f>
        <v>7185353.6799999997</v>
      </c>
      <c r="BI142" s="88">
        <f>BI5+BI10+BI17+BI23+BI29+BI41+BI47+BI55+BI62+BI68+BI74+BI79+BI83+BI89+BI95+BI100+BI107+BI114+BI121+BI130+BI137</f>
        <v>7785461.1399999987</v>
      </c>
      <c r="BJ142" s="88">
        <f>BJ5+BJ10+BJ17+BJ23+BJ29+BJ41+BJ47+BJ55+BJ62+BJ68+BJ74+BJ79+BJ83+BJ89+BJ95+BJ100+BJ107+BJ114+BJ121+BJ130+BJ137</f>
        <v>6958454.7200000007</v>
      </c>
      <c r="BK142" s="80">
        <f t="shared" si="724"/>
        <v>1.083518151885879</v>
      </c>
      <c r="BL142" s="80">
        <f t="shared" si="739"/>
        <v>1.1188491487374366</v>
      </c>
      <c r="BM142" s="88">
        <f>BM5+BM10+BM17+BM23+BM29+BM41+BM47+BM55+BM62+BM68+BM74+BM79+BM83+BM89+BM95+BM100+BM107+BM114+BM121+BM130+BM137</f>
        <v>1740934.74</v>
      </c>
      <c r="BN142" s="88">
        <f>BN5+BN10+BN17+BN23+BN29+BN41+BN47+BN55+BN62+BN68+BN74+BN79+BN83+BN89+BN95+BN100+BN107+BN114+BN121+BN130+BN137</f>
        <v>1724344.51</v>
      </c>
      <c r="BO142" s="88">
        <f>BO5+BO10+BO17+BO23+BO29+BO41+BO47+BO55+BO62+BO68+BO74+BO79+BO83+BO89+BO95+BO100+BO107+BO114+BO121+BO130+BO137</f>
        <v>9752845.5500000007</v>
      </c>
      <c r="BP142" s="80">
        <f t="shared" si="673"/>
        <v>0.99047050436824535</v>
      </c>
      <c r="BQ142" s="80">
        <f t="shared" si="740"/>
        <v>0.17680424663343508</v>
      </c>
      <c r="BR142" s="88">
        <f>BR5+BR10+BR17+BR23+BR29+BR41+BR47+BR55+BR62+BR68+BR74+BR79+BR83+BR89+BR95+BR100+BR107+BR114+BR121+BR130+BR137</f>
        <v>14106533.85</v>
      </c>
      <c r="BS142" s="88">
        <f>BS5+BS10+BS17+BS23+BS29+BS41+BS47+BS55+BS62+BS68+BS74+BS79+BS83+BS89+BS95+BS100+BS107+BS114+BS121+BS130+BS137</f>
        <v>14393984.039999999</v>
      </c>
      <c r="BT142" s="88">
        <f>BT5+BT10+BT17+BT23+BT29+BT41+BT47+BT55+BT62+BT68+BT74+BT79+BT83+BT89+BT95+BT100+BT107+BT114+BT121+BT130+BT137</f>
        <v>13289964.880000003</v>
      </c>
      <c r="BU142" s="80">
        <f t="shared" si="725"/>
        <v>1.0203770956817999</v>
      </c>
      <c r="BV142" s="80">
        <f t="shared" si="741"/>
        <v>1.0830716386362638</v>
      </c>
      <c r="BW142" s="88">
        <f>BW5+BW10+BW17+BW23+BW29+BW41+BW47+BW55+BW62+BW68+BW74+BW79+BW83+BW89+BW95+BW100+BW107+BW114+BW121+BW130+BW137</f>
        <v>12476445.57</v>
      </c>
      <c r="BX142" s="88">
        <f>BX5+BX10+BX17+BX23+BX29+BX41+BX47+BX55+BX62+BX68+BX74+BX79+BX83+BX89+BX95+BX100+BX107+BX114+BX121+BX130+BX137</f>
        <v>11680006.640000001</v>
      </c>
      <c r="BY142" s="88">
        <f>BY5+BY10+BY17+BY23+BY29+BY41+BY47+BY55+BY62+BY68+BY74+BY79+BY83+BY89+BY95+BY100+BY107+BY114+BY121+BY130+BY137</f>
        <v>10008113.73</v>
      </c>
      <c r="BZ142" s="80">
        <f t="shared" si="695"/>
        <v>0.93616459707762745</v>
      </c>
      <c r="CA142" s="80">
        <f t="shared" si="742"/>
        <v>1.1670537480992436</v>
      </c>
      <c r="CB142" s="88">
        <f>CB5+CB10+CB17+CB23+CB29+CB41+CB47+CB55+CB62+CB68+CB74+CB79+CB83+CB89+CB95+CB100+CB107+CB114+CB121+CB130+CB137</f>
        <v>9972474.1699999999</v>
      </c>
      <c r="CC142" s="88">
        <f>CC5+CC10+CC17+CC23+CC29+CC41+CC47+CC55+CC62+CC68+CC74+CC79+CC83+CC89+CC95+CC100+CC107+CC114+CC121+CC130+CC137</f>
        <v>9148130.2800000012</v>
      </c>
      <c r="CD142" s="88">
        <f>CD5+CD10+CD17+CD23+CD29+CD41+CD47+CD55+CD62+CD68+CD74+CD79+CD83+CD89+CD95+CD100+CD107+CD114+CD121+CD130+CD137</f>
        <v>5593099.1499999994</v>
      </c>
      <c r="CE142" s="80">
        <f t="shared" si="840"/>
        <v>0.91733807719654403</v>
      </c>
      <c r="CF142" s="80">
        <f t="shared" si="743"/>
        <v>1.635610246601833</v>
      </c>
      <c r="CG142" s="81">
        <f>CG137+CG130+CG121+CG114+CG107+CG100+CG95+CG89+CG83+CG79+CG74+CG68+CG62+CG55+CG47+CG41+CG29+CG23+CG17+CG10+CG5</f>
        <v>12694158.249999998</v>
      </c>
      <c r="CH142" s="81">
        <f>CH137+CH130+CH121+CH114+CH107+CH100+CH95+CH89+CH83+CH79+CH74+CH68+CH62+CH55+CH47+CH41+CH29+CH23+CH17+CH10+CH5</f>
        <v>11215201.130000003</v>
      </c>
      <c r="CI142" s="81">
        <f>CI137+CI130+CI121+CI114+CI107+CI100+CI95+CI89+CI83+CI79+CI74+CI68+CI62+CI55+CI47+CI41+CI29+CI23+CI17+CI10+CI5</f>
        <v>13535887.709999999</v>
      </c>
      <c r="CJ142" s="80">
        <f t="shared" si="744"/>
        <v>0.88349309258059738</v>
      </c>
      <c r="CK142" s="80">
        <f t="shared" si="745"/>
        <v>0.82855305616302311</v>
      </c>
      <c r="CL142" s="88">
        <f>CL5+CL10+CL17+CL23+CL29+CL41+CL47+CL55+CL62+CL68+CL74+CL79+CL83+CL89+CL95+CL100+CL107+CL114+CL121+CL130+CL137</f>
        <v>4099991.02</v>
      </c>
      <c r="CM142" s="88">
        <f>CM5+CM10+CM17+CM23+CM29+CM41+CM47+CM55+CM62+CM68+CM74+CM79+CM83+CM89+CM95+CM100+CM107+CM114+CM121+CM130+CM137</f>
        <v>3765818.48</v>
      </c>
      <c r="CN142" s="88">
        <f>CN5+CN10+CN17+CN23+CN29+CN41+CN47+CN55+CN62+CN68+CN74+CN79+CN83+CN89+CN95+CN100+CN107+CN114+CN121+CN130+CN137</f>
        <v>9357005.1000000015</v>
      </c>
      <c r="CO142" s="80">
        <f t="shared" si="746"/>
        <v>0.91849432392171437</v>
      </c>
      <c r="CP142" s="80">
        <f t="shared" si="747"/>
        <v>0.40245980842737805</v>
      </c>
      <c r="CQ142" s="88">
        <f>CQ5+CQ10+CQ17+CQ23+CQ29+CQ41+CQ47+CQ55+CQ62+CQ68+CQ74+CQ79+CQ83+CQ89+CQ95+CQ100+CQ107+CQ114+CQ121+CQ130+CQ137</f>
        <v>8594167.2300000004</v>
      </c>
      <c r="CR142" s="88">
        <f>CR5+CR10+CR17+CR23+CR29+CR41+CR47+CR55+CR62+CR68+CR74+CR79+CR83+CR89+CR95+CR100+CR107+CR114+CR121+CR130+CR137</f>
        <v>7449382.6500000004</v>
      </c>
      <c r="CS142" s="88">
        <f>CS5+CS10+CS17+CS23+CS29+CS41+CS47+CS55+CS62+CS68+CS74+CS79+CS83+CS89+CS95+CS100+CS107+CS114+CS121+CS130+CS137</f>
        <v>4178882.6100000003</v>
      </c>
      <c r="CT142" s="80">
        <f t="shared" si="748"/>
        <v>0.8667951705659328</v>
      </c>
      <c r="CU142" s="80">
        <f t="shared" si="749"/>
        <v>1.7826254875343339</v>
      </c>
      <c r="CV142" s="88">
        <f>CV5+CV10+CV17+CV23+CV29+CV41+CV47+CV55+CV62+CV68+CV74+CV79+CV83+CV89+CV95+CV100+CV107+CV114+CV121+CV130+CV137</f>
        <v>323922.79000000004</v>
      </c>
      <c r="CW142" s="88">
        <f>CW5+CW10+CW17+CW23+CW29+CW41+CW47+CW55+CW62+CW68+CW74+CW79+CW83+CW89+CW95+CW100+CW107+CW114+CW121+CW130+CW137</f>
        <v>283192.12</v>
      </c>
      <c r="CX142" s="88">
        <f>CX5+CX10+CX17+CX23+CX29+CX41+CX47+CX55+CX62+CX68+CX74+CX79+CX83+CX89+CX95+CX100+CX107+CX114+CX121+CX130+CX137</f>
        <v>265557.37</v>
      </c>
      <c r="CY142" s="82">
        <f t="shared" si="841"/>
        <v>0.87425809094815454</v>
      </c>
      <c r="CZ142" s="82">
        <f t="shared" si="842"/>
        <v>1.0664065546363861</v>
      </c>
      <c r="DA142" s="88">
        <f>DA5+DA10+DA17+DA23+DA29+DA41+DA47+DA55+DA62+DA68+DA74+DA79+DA83+DA89+DA95+DA100+DA107+DA114+DA121+DA130+DA137</f>
        <v>461253</v>
      </c>
      <c r="DB142" s="88">
        <f>DB5+DB10+DB17+DB23+DB29+DB41+DB47+DB55+DB62+DB68+DB74+DB79+DB83+DB89+DB95+DB100+DB107+DB114+DB121+DB130+DB137</f>
        <v>474511.13</v>
      </c>
      <c r="DC142" s="88">
        <f>DC5+DC10+DC17+DC23+DC29+DC41+DC47+DC55+DC62+DC68+DC74+DC79+DC83+DC89+DC95+DC100+DC107+DC114+DC121+DC130+DC137</f>
        <v>703761.51</v>
      </c>
      <c r="DD142" s="80">
        <f t="shared" si="726"/>
        <v>1.0287437263280672</v>
      </c>
      <c r="DE142" s="80">
        <f t="shared" si="750"/>
        <v>0.67424990320939826</v>
      </c>
      <c r="DF142" s="88">
        <f>DF5+DF10+DF17+DF23+DF29+DF41+DF47+DF55+DF62+DF68+DF74+DF79+DF83+DF89+DF95+DF100+DF107+DF114+DF121+DF130+DF137</f>
        <v>2067671.9900000002</v>
      </c>
      <c r="DG142" s="88">
        <f>DG5+DG10+DG17+DG23+DG29+DG41+DG47+DG55+DG62+DG68+DG74+DG79+DG83+DG89+DG95+DG100+DG107+DG114+DG121+DG130+DG137</f>
        <v>2092637.5099999998</v>
      </c>
      <c r="DH142" s="88">
        <f>DH5+DH10+DH17+DH23+DH29+DH41+DH47+DH55+DH62+DH68+DH74+DH79+DH83+DH89+DH95+DH100+DH107+DH114+DH121+DH130+DH137</f>
        <v>1732585.6599999997</v>
      </c>
      <c r="DI142" s="80">
        <f t="shared" si="727"/>
        <v>1.0120742168587387</v>
      </c>
      <c r="DJ142" s="80">
        <f>IF(DG142&lt;=0," ",IF(DG142/DH142*100&gt;200,"св.200",DG142/DH142))</f>
        <v>1.2078118608000024</v>
      </c>
      <c r="DK142" s="88">
        <f>DK5+DK10+DK17+DK23+DK29+DK41+DK47+DK55+DK62+DK68+DK74+DK79+DK83+DK89+DK95+DK100+DK107+DK114+DK121+DK130+DK137</f>
        <v>47710.77</v>
      </c>
      <c r="DL142" s="88">
        <f>DL5+DL10+DL17+DL23+DL29+DL41+DL47+DL55+DL62+DL68+DL74+DL79+DL83+DL89+DL95+DL100+DL107+DL114+DL121+DL130+DL137</f>
        <v>-23291.360000000001</v>
      </c>
      <c r="DM142" s="80">
        <f t="shared" si="752"/>
        <v>-2.0484321224694475</v>
      </c>
      <c r="DN142" s="88">
        <f>DN5+DN10+DN17+DN23+DN29+DN41+DN47+DN55+DN62+DN68+DN74+DN79+DN83+DN89+DN95+DN100+DN107+DN114+DN121+DN130+DN137</f>
        <v>1827613.0899999999</v>
      </c>
      <c r="DO142" s="88">
        <f>DO5+DO10+DO17+DO23+DO29+DO41+DO47+DO55+DO62+DO68+DO74+DO79+DO83+DO89+DO95+DO100+DO107+DO114+DO121+DO130+DO137</f>
        <v>1891022.0899999999</v>
      </c>
      <c r="DP142" s="88">
        <f>DP5+DP10+DP17+DP23+DP29+DP41+DP47+DP55+DP62+DP68+DP74+DP79+DP83+DP89+DP95+DP100+DP107+DP114+DP121+DP130+DP137</f>
        <v>1494758.7500000002</v>
      </c>
      <c r="DQ142" s="80">
        <f t="shared" si="728"/>
        <v>1.0346949802159713</v>
      </c>
      <c r="DR142" s="80">
        <f t="shared" si="843"/>
        <v>1.2651018701178365</v>
      </c>
      <c r="DS142" s="88">
        <f>DS5+DS10+DS17+DS23+DS29+DS41+DS47+DS55+DS62+DS68+DS74+DS79+DS83+DS89+DS95+DS100+DS107+DS114+DS121+DS130+DS137</f>
        <v>1448556.89</v>
      </c>
      <c r="DT142" s="88">
        <f>DT5+DT10+DT17+DT23+DT29+DT41+DT47+DT55+DT62+DT68+DT74+DT79+DT83+DT89+DT95+DT100+DT107+DT114+DT121+DT130+DT137</f>
        <v>1418303.68</v>
      </c>
      <c r="DU142" s="88">
        <f>DU5+DU10+DU17+DU23+DU29+DU41+DU47+DU55+DU62+DU68+DU74+DU79+DU83+DU89+DU95+DU100+DU107+DU114+DU121+DU130+DU137</f>
        <v>0</v>
      </c>
      <c r="DV142" s="80">
        <f t="shared" si="534"/>
        <v>0.97911493141287675</v>
      </c>
      <c r="DW142" s="80" t="str">
        <f t="shared" si="844"/>
        <v xml:space="preserve"> </v>
      </c>
    </row>
    <row r="143" spans="1:127" s="22" customFormat="1" ht="15.75" x14ac:dyDescent="0.25">
      <c r="A143" s="32"/>
      <c r="C143" s="25"/>
      <c r="D143" s="49"/>
      <c r="E143" s="25"/>
      <c r="F143" s="49"/>
      <c r="G143" s="25"/>
      <c r="H143" s="28"/>
      <c r="I143" s="28"/>
      <c r="J143" s="25"/>
      <c r="K143" s="25"/>
      <c r="L143" s="25"/>
      <c r="M143" s="28" t="str">
        <f t="shared" si="717"/>
        <v xml:space="preserve"> </v>
      </c>
      <c r="N143" s="28"/>
      <c r="O143" s="25"/>
      <c r="P143" s="25"/>
      <c r="Q143" s="25"/>
      <c r="R143" s="28"/>
      <c r="S143" s="28"/>
      <c r="T143" s="25"/>
      <c r="U143" s="25"/>
      <c r="V143" s="25"/>
      <c r="W143" s="28"/>
      <c r="X143" s="28"/>
      <c r="Y143" s="25"/>
      <c r="Z143" s="25"/>
      <c r="AA143" s="25"/>
      <c r="AB143" s="28"/>
      <c r="AC143" s="28"/>
      <c r="AD143" s="25"/>
      <c r="AE143" s="25"/>
      <c r="AF143" s="25"/>
      <c r="AG143" s="28"/>
      <c r="AH143" s="28"/>
      <c r="AI143" s="25"/>
      <c r="AJ143" s="25"/>
      <c r="AK143" s="25"/>
      <c r="AL143" s="28"/>
      <c r="AM143" s="28"/>
      <c r="AN143" s="25"/>
      <c r="AO143" s="25"/>
      <c r="AP143" s="25"/>
      <c r="AQ143" s="28"/>
      <c r="AR143" s="28"/>
      <c r="AS143" s="25"/>
      <c r="AT143" s="25"/>
      <c r="AU143" s="25"/>
      <c r="AV143" s="28"/>
      <c r="AW143" s="28"/>
      <c r="AX143" s="25"/>
      <c r="AY143" s="25"/>
      <c r="AZ143" s="25"/>
      <c r="BA143" s="28"/>
      <c r="BB143" s="28"/>
      <c r="BC143" s="25"/>
      <c r="BD143" s="25"/>
      <c r="BE143" s="25"/>
      <c r="BF143" s="28"/>
      <c r="BG143" s="28"/>
      <c r="BH143" s="25"/>
      <c r="BI143" s="25"/>
      <c r="BJ143" s="25"/>
      <c r="BK143" s="28"/>
      <c r="BL143" s="28"/>
      <c r="BM143" s="25"/>
      <c r="BN143" s="25"/>
      <c r="BO143" s="25"/>
      <c r="BP143" s="28"/>
      <c r="BQ143" s="28"/>
      <c r="BR143" s="25"/>
      <c r="BS143" s="25"/>
      <c r="BT143" s="25"/>
      <c r="BU143" s="28"/>
      <c r="BV143" s="28"/>
      <c r="BW143" s="25"/>
      <c r="BX143" s="25"/>
      <c r="BY143" s="25"/>
      <c r="BZ143" s="28"/>
      <c r="CA143" s="28"/>
      <c r="CB143" s="25"/>
      <c r="CC143" s="25"/>
      <c r="CD143" s="25"/>
      <c r="CE143" s="28"/>
      <c r="CF143" s="28"/>
      <c r="CG143" s="25"/>
      <c r="CH143" s="25"/>
      <c r="CI143" s="25"/>
      <c r="CJ143" s="28"/>
      <c r="CK143" s="28"/>
      <c r="CL143" s="25"/>
      <c r="CM143" s="25"/>
      <c r="CN143" s="25"/>
      <c r="CO143" s="28"/>
      <c r="CP143" s="28"/>
      <c r="CQ143" s="25"/>
      <c r="CR143" s="25"/>
      <c r="CS143" s="25"/>
      <c r="CT143" s="28"/>
      <c r="CU143" s="28"/>
      <c r="CV143" s="25"/>
      <c r="CW143" s="25"/>
      <c r="CX143" s="25"/>
      <c r="CY143" s="38" t="str">
        <f t="shared" si="841"/>
        <v xml:space="preserve"> </v>
      </c>
      <c r="CZ143" s="38" t="str">
        <f t="shared" si="842"/>
        <v xml:space="preserve"> </v>
      </c>
      <c r="DA143" s="25"/>
      <c r="DB143" s="25"/>
      <c r="DC143" s="25"/>
      <c r="DD143" s="28"/>
      <c r="DE143" s="28"/>
      <c r="DF143" s="25"/>
      <c r="DG143" s="25"/>
      <c r="DH143" s="25"/>
      <c r="DI143" s="28"/>
      <c r="DJ143" s="28"/>
      <c r="DK143" s="25"/>
      <c r="DL143" s="25"/>
      <c r="DM143" s="28"/>
      <c r="DN143" s="25"/>
      <c r="DO143" s="25"/>
      <c r="DP143" s="25"/>
      <c r="DQ143" s="28"/>
      <c r="DR143" s="28"/>
      <c r="DS143" s="25"/>
      <c r="DT143" s="25"/>
      <c r="DU143" s="25"/>
      <c r="DV143" s="28"/>
      <c r="DW143" s="28"/>
    </row>
    <row r="144" spans="1:127" s="21" customFormat="1" ht="15.75" x14ac:dyDescent="0.25">
      <c r="A144" s="33"/>
      <c r="B144" s="31" t="s">
        <v>161</v>
      </c>
      <c r="C144" s="40">
        <f>C6+C11+C12+C13+C18+C19+C24+C42+C48+C56+C63+C69+C75+C80+C84+C85+C90+C96+C101+C108+C115+C122+C131+C138</f>
        <v>979317624.28999996</v>
      </c>
      <c r="D144" s="50"/>
      <c r="E144" s="40">
        <f>E6+E11+E12+E13+E18+E19+E24+E42+E48+E56+E63+E69+E75+E80+E84+E85+E90+E96+E101+E108+E115+E122+E131+E138</f>
        <v>1015491620.4800003</v>
      </c>
      <c r="F144" s="50"/>
      <c r="G144" s="40">
        <f>G6+G11+G12+G13+G18+G19+G24+G42+G48+G56+G63+G69+G75+G80+G84+G85+G90+G96+G101+G108+G115+G122+G131+G138</f>
        <v>957421844.18999994</v>
      </c>
      <c r="H144" s="36">
        <f>IF(E144&lt;=0," ",IF(E144/C144*100&gt;200,"СВ.200",E144/C144))</f>
        <v>1.0369379609768856</v>
      </c>
      <c r="I144" s="36">
        <f t="shared" si="729"/>
        <v>1.0606522366733011</v>
      </c>
      <c r="J144" s="40">
        <f>J6+J11+J12+J13+J18+J19+J24+J42+J48+J56+J63+J69+J75+J80+J84+J85+J90+J96+J101+J108+J115+J122+J131+J138</f>
        <v>924160650.43000007</v>
      </c>
      <c r="K144" s="40">
        <f>K6+K11+K12+K13+K18+K19+K24+K42+K48+K56+K63+K69+K75+K80+K84+K85+K90+K96+K101+K108+K115+K122+K131+K138</f>
        <v>958602007.80000007</v>
      </c>
      <c r="L144" s="40">
        <f>L6+L11+L12+L13+L18+L19+L24+L42+L48+L56+L63+L69+L75+L80+L84+L85+L90+L96+L101+L108+L115+L122+L131+L138</f>
        <v>895971313.95000005</v>
      </c>
      <c r="M144" s="36">
        <f t="shared" si="717"/>
        <v>1.037267716769779</v>
      </c>
      <c r="N144" s="36">
        <f t="shared" ref="N144" si="894">IF(L144=0," ",IF(K144/L144*100&gt;200,"св.200",K144/L144))</f>
        <v>1.0699025659358277</v>
      </c>
      <c r="O144" s="40">
        <f>O6+O11+O12+O13+O18+O19+O24+O42+O48+O56+O63+O69+O75+O80+O84+O85+O90+O96+O101+O108+O115+O122+O131+O138</f>
        <v>777206165.80999994</v>
      </c>
      <c r="P144" s="40">
        <f>P6+P11+P12+P13+P18+P19+P24+P42+P48+P56+P63+P69+P75+P80+P84+P85+P90+P96+P101+P108+P115+P122+P131+P138</f>
        <v>811688995.7299999</v>
      </c>
      <c r="Q144" s="40">
        <f>Q6+Q11+Q12+Q13+Q18+Q19+Q24+Q42+Q48+Q56+Q63+Q69+Q75+Q80+Q84+Q85+Q90+Q96+Q101+Q108+Q115+Q122+Q131+Q138</f>
        <v>758165720.54000008</v>
      </c>
      <c r="R144" s="36">
        <f t="shared" ref="R144" si="895">IF(P144&lt;=0," ",IF(O144&lt;=0," ",IF(P144/O144*100&gt;200,"СВ.200",P144/O144)))</f>
        <v>1.0443676741602559</v>
      </c>
      <c r="S144" s="36">
        <f t="shared" ref="S144" si="896">IF(Q144=0," ",IF(P144/Q144*100&gt;200,"св.200",P144/Q144))</f>
        <v>1.0705957467344713</v>
      </c>
      <c r="T144" s="40">
        <f>T6+T11+T12+T13+T18+T19+T24+T42+T48+T56+T63+T69+T75+T80+T84+T85+T90+T96+T101+T108+T115+T122+T131+T138</f>
        <v>38039327.560000002</v>
      </c>
      <c r="U144" s="40">
        <f>U6+U11+U12+U13+U18+U19+U24+U42+U48+U56+U63+U69+U75+U80+U84+U85+U90+U96+U101+U108+U115+U122+U131+U138</f>
        <v>39126210.879999995</v>
      </c>
      <c r="V144" s="40">
        <f>V6+V11+V12+V13+V18+V19+V24+V42+V48+V56+V63+V69+V75+V80+V84+V85+V90+V96+V101+V108+V115+V122+V131+V138</f>
        <v>32389116.940000005</v>
      </c>
      <c r="W144" s="36">
        <f t="shared" ref="W144" si="897">IF(U144&lt;=0," ",IF(T144&lt;=0," ",IF(U144/T144*100&gt;200,"СВ.200",U144/T144)))</f>
        <v>1.0285726218026761</v>
      </c>
      <c r="X144" s="36">
        <f t="shared" ref="X144" si="898">IF(V144=0," ",IF(U144/V144*100&gt;200,"св.200",U144/V144))</f>
        <v>1.2080048663407614</v>
      </c>
      <c r="Y144" s="40">
        <f>Y6+Y11+Y12+Y13+Y18+Y19+Y24+Y42+Y48+Y56+Y63+Y69+Y75+Y80+Y84+Y85+Y90+Y96+Y101+Y108+Y115+Y122+Y131+Y138</f>
        <v>1172104.75</v>
      </c>
      <c r="Z144" s="40">
        <f>Z6+Z11+Z12+Z13+Z18+Z19+Z24+Z42+Z48+Z56+Z63+Z69+Z75+Z80+Z84+Z85+Z90+Z96+Z101+Z108+Z115+Z122+Z131+Z138</f>
        <v>1158887.9200000002</v>
      </c>
      <c r="AA144" s="40">
        <f>AA6+AA11+AA12+AA13+AA18+AA19+AA24+AA42+AA48+AA56+AA63+AA69+AA75+AA80+AA84+AA85+AA90+AA96+AA101+AA108+AA115+AA122+AA131+AA138</f>
        <v>1583662.8</v>
      </c>
      <c r="AB144" s="36">
        <f t="shared" ref="AB144" si="899">IF(Z144&lt;=0," ",IF(Y144&lt;=0," ",IF(Z144/Y144*100&gt;200,"СВ.200",Z144/Y144)))</f>
        <v>0.98872384912696598</v>
      </c>
      <c r="AC144" s="36">
        <f t="shared" ref="AC144" si="900">IF(AA144=0," ",IF(Z144/AA144*100&gt;200,"св.200",Z144/AA144))</f>
        <v>0.73177694140444549</v>
      </c>
      <c r="AD144" s="40">
        <f>AD6+AD11+AD12+AD13+AD18+AD19+AD24+AD42+AD48+AD56+AD63+AD69+AD75+AD80+AD84+AD85+AD90+AD96+AD101+AD108+AD115+AD122+AD131+AD138</f>
        <v>31981843.210000001</v>
      </c>
      <c r="AE144" s="40">
        <f>AE6+AE11+AE12+AE13+AE18+AE19+AE24+AE42+AE48+AE56+AE63+AE69+AE75+AE80+AE84+AE85+AE90+AE96+AE101+AE108+AE115+AE122+AE131+AE138</f>
        <v>32302997.469999999</v>
      </c>
      <c r="AF144" s="40">
        <f>AF6+AF11+AF12+AF13+AF18+AF19+AF24+AF42+AF48+AF56+AF63+AF69+AF75+AF80+AF84+AF85+AF90+AF96+AF101+AF108+AF115+AF122+AF131+AF138</f>
        <v>31871599.109999999</v>
      </c>
      <c r="AG144" s="36">
        <f t="shared" ref="AG144" si="901">IF(AE144&lt;=0," ",IF(AD144&lt;=0," ",IF(AE144/AD144*100&gt;200,"СВ.200",AE144/AD144)))</f>
        <v>1.0100417683212073</v>
      </c>
      <c r="AH144" s="36">
        <f t="shared" ref="AH144" si="902">IF(AF144=0," ",IF(AE144/AF144*100&gt;200,"св.200",AE144/AF144))</f>
        <v>1.0135355103617829</v>
      </c>
      <c r="AI144" s="40">
        <f>AI6+AI11+AI12+AI13+AI18+AI19+AI24+AI42+AI48+AI56+AI63+AI69+AI75+AI80+AI84+AI85+AI90+AI96+AI101+AI108+AI115+AI122+AI131+AI138</f>
        <v>75674465.270000011</v>
      </c>
      <c r="AJ144" s="40">
        <f>AJ6+AJ11+AJ12+AJ13+AJ18+AJ19+AJ24+AJ42+AJ48+AJ56+AJ63+AJ69+AJ75+AJ80+AJ84+AJ85+AJ90+AJ96+AJ101+AJ108+AJ115+AJ122+AJ131+AJ138</f>
        <v>74237871.969999999</v>
      </c>
      <c r="AK144" s="40">
        <f>AK6+AK11+AK12+AK13+AK18+AK19+AK24+AK42+AK48+AK56+AK63+AK69+AK75+AK80+AK84+AK85+AK90+AK96+AK101+AK108+AK115+AK122+AK131+AK138</f>
        <v>71873877.319999978</v>
      </c>
      <c r="AL144" s="36">
        <f t="shared" ref="AL144" si="903">IF(AJ144&lt;=0," ",IF(AI144&lt;=0," ",IF(AJ144/AI144*100&gt;200,"СВ.200",AJ144/AI144)))</f>
        <v>0.98101614203847531</v>
      </c>
      <c r="AM144" s="36">
        <f t="shared" ref="AM144" si="904">IF(AK144=0," ",IF(AJ144/AK144*100&gt;200,"св.200",AJ144/AK144))</f>
        <v>1.0328908740998477</v>
      </c>
      <c r="AN144" s="40">
        <f>AN6+AN11+AN12+AN13+AN18+AN19+AN24+AN42+AN48+AN56+AN63+AN69+AN75+AN80+AN84+AN85+AN90+AN96+AN101+AN108+AN115+AN122+AN131+AN138</f>
        <v>17375</v>
      </c>
      <c r="AO144" s="40">
        <f>AO6+AO11+AO12+AO13+AO18+AO19+AO24+AO42+AO48+AO56+AO63+AO69+AO75+AO80+AO84+AO85+AO90+AO96+AO101+AO108+AO115+AO122+AO131+AO138</f>
        <v>17675</v>
      </c>
      <c r="AP144" s="40">
        <f>AP6+AP11+AP12+AP13+AP18+AP19+AP24+AP42+AP48+AP56+AP63+AP69+AP75+AP80+AP84+AP85+AP90+AP96+AP101+AP108+AP115+AP122+AP131+AP138</f>
        <v>17625</v>
      </c>
      <c r="AQ144" s="36">
        <f t="shared" ref="AQ144" si="905">IF(AO144&lt;=0," ",IF(AN144&lt;=0," ",IF(AO144/AN144*100&gt;200,"СВ.200",AO144/AN144)))</f>
        <v>1.0172661870503596</v>
      </c>
      <c r="AR144" s="36">
        <f t="shared" ref="AR144" si="906">IF(AP144=0," ",IF(AO144/AP144*100&gt;200,"св.200",AO144/AP144))</f>
        <v>1.0028368794326241</v>
      </c>
      <c r="AS144" s="40">
        <f>AS6+AS11+AS12+AS13+AS18+AS19+AS24+AS42+AS48+AS56+AS63+AS69+AS75+AS80+AS84+AS85+AS90+AS96+AS101+AS108+AS115+AS122+AS131+AS138</f>
        <v>55156973.859999992</v>
      </c>
      <c r="AT144" s="40">
        <f>AT6+AT11+AT12+AT13+AT18+AT19+AT24+AT42+AT48+AT56+AT63+AT69+AT75+AT80+AT84+AT85+AT90+AT96+AT101+AT108+AT115+AT122+AT131+AT138</f>
        <v>56889612.679999992</v>
      </c>
      <c r="AU144" s="40">
        <f>AU6+AU11+AU12+AU13+AU18+AU19+AU24+AU42+AU48+AU56+AU63+AU69+AU75+AU80+AU84+AU85+AU90+AU96+AU101+AU108+AU115+AU122+AU131+AU138</f>
        <v>61450530.24000001</v>
      </c>
      <c r="AV144" s="36">
        <f t="shared" ref="AV144" si="907">IF(AT144&lt;=0," ",IF(AS144&lt;=0," ",IF(AT144/AS144*100&gt;200,"СВ.200",AT144/AS144)))</f>
        <v>1.0314128694659319</v>
      </c>
      <c r="AW144" s="36">
        <f t="shared" ref="AW144" si="908">IF(AU144=0," ",IF(AT144/AU144*100&gt;200,"св.200",AT144/AU144))</f>
        <v>0.9257790365325248</v>
      </c>
      <c r="AX144" s="40">
        <f>AX6+AX11+AX12+AX13+AX18+AX19+AX24+AX42+AX48+AX56+AX63+AX69+AX75+AX80+AX84+AX85+AX90+AX96+AX101+AX108+AX115+AX122+AX131+AX138</f>
        <v>20596005.140000001</v>
      </c>
      <c r="AY144" s="40">
        <f>AY6+AY11+AY12+AY13+AY18+AY19+AY24+AY42+AY48+AY56+AY63+AY69+AY75+AY80+AY84+AY85+AY90+AY96+AY101+AY108+AY115+AY122+AY131+AY138</f>
        <v>20705213.720000003</v>
      </c>
      <c r="AZ144" s="40">
        <f>AZ6+AZ11+AZ12+AZ13+AZ18+AZ19+AZ24+AZ42+AZ48+AZ56+AZ63+AZ69+AZ75+AZ80+AZ84+AZ85+AZ90+AZ96+AZ101+AZ108+AZ115+AZ122+AZ131+AZ138</f>
        <v>16781501.890000001</v>
      </c>
      <c r="BA144" s="36">
        <f t="shared" ref="BA144" si="909">IF(AY144&lt;=0," ",IF(AX144&lt;=0," ",IF(AY144/AX144*100&gt;200,"СВ.200",AY144/AX144)))</f>
        <v>1.005302415650883</v>
      </c>
      <c r="BB144" s="36">
        <f t="shared" ref="BB144" si="910">IF(AZ144=0," ",IF(AY144/AZ144*100&gt;200,"св.200",AY144/AZ144))</f>
        <v>1.2338117205312904</v>
      </c>
      <c r="BC144" s="40">
        <f>BC6+BC11+BC12+BC13+BC18+BC19+BC24+BC42+BC48+BC56+BC63+BC69+BC75+BC80+BC84+BC85+BC90+BC96+BC101+BC108+BC115+BC122+BC131+BC138</f>
        <v>945817.21</v>
      </c>
      <c r="BD144" s="40">
        <f>BD6+BD11+BD12+BD13+BD18+BD19+BD24+BD42+BD48+BD56+BD63+BD69+BD75+BD80+BD84+BD85+BD90+BD96+BD101+BD108+BD115+BD122+BD131+BD138</f>
        <v>913800.82000000007</v>
      </c>
      <c r="BE144" s="40">
        <f>BE6+BE11+BE12+BE13+BE18+BE19+BE24+BE42+BE48+BE56+BE63+BE69+BE75+BE80+BE84+BE85+BE90+BE96+BE101+BE108+BE115+BE122+BE131+BE138</f>
        <v>802818.5</v>
      </c>
      <c r="BF144" s="36">
        <f t="shared" ref="BF144" si="911">IF(BD144&lt;=0," ",IF(BC144&lt;=0," ",IF(BD144/BC144*100&gt;200,"СВ.200",BD144/BC144)))</f>
        <v>0.96614949520743032</v>
      </c>
      <c r="BG144" s="36">
        <f t="shared" ref="BG144" si="912">IF(BE144=0," ",IF(BD144/BE144*100&gt;200,"св.200",BD144/BE144))</f>
        <v>1.1382408601695153</v>
      </c>
      <c r="BH144" s="40">
        <f>BH6+BH11+BH12+BH13+BH18+BH19+BH24+BH42+BH48+BH56+BH63+BH69+BH75+BH80+BH84+BH85+BH90+BH96+BH101+BH108+BH115+BH122+BH131+BH138</f>
        <v>3089831.59</v>
      </c>
      <c r="BI144" s="40">
        <f>BI6+BI11+BI12+BI13+BI18+BI19+BI24+BI42+BI48+BI56+BI63+BI69+BI75+BI80+BI84+BI85+BI90+BI96+BI101+BI108+BI115+BI122+BI131+BI138</f>
        <v>3560022.6799999997</v>
      </c>
      <c r="BJ144" s="40">
        <f>BJ6+BJ11+BJ12+BJ13+BJ18+BJ19+BJ24+BJ42+BJ48+BJ56+BJ63+BJ69+BJ75+BJ80+BJ84+BJ85+BJ90+BJ96+BJ101+BJ108+BJ115+BJ122+BJ131+BJ138</f>
        <v>3451283.32</v>
      </c>
      <c r="BK144" s="36">
        <f t="shared" ref="BK144" si="913">IF(BI144&lt;=0," ",IF(BH144&lt;=0," ",IF(BI144/BH144*100&gt;200,"СВ.200",BI144/BH144)))</f>
        <v>1.152173695007112</v>
      </c>
      <c r="BL144" s="36">
        <f t="shared" ref="BL144" si="914">IF(BJ144=0," ",IF(BI144/BJ144*100&gt;200,"св.200",BI144/BJ144))</f>
        <v>1.0315069352231563</v>
      </c>
      <c r="BM144" s="40">
        <f>BM6+BM11+BM12+BM13+BM18+BM19+BM24+BM42+BM48+BM56+BM63+BM69+BM75+BM80+BM84+BM85+BM90+BM96+BM101+BM108+BM115+BM122+BM131+BM138</f>
        <v>1118100</v>
      </c>
      <c r="BN144" s="40">
        <f>BN6+BN11+BN12+BN13+BN18+BN19+BN24+BN42+BN48+BN56+BN63+BN69+BN75+BN80+BN84+BN85+BN90+BN96+BN101+BN108+BN115+BN122+BN131+BN138</f>
        <v>1140609.0900000001</v>
      </c>
      <c r="BO144" s="40">
        <f>BO6+BO11+BO12+BO13+BO18+BO19+BO24+BO42+BO48+BO56+BO63+BO69+BO75+BO80+BO84+BO85+BO90+BO96+BO101+BO108+BO115+BO122+BO131+BO138</f>
        <v>9265339.6600000001</v>
      </c>
      <c r="BP144" s="36">
        <f t="shared" ref="BP144" si="915">IF(BN144&lt;=0," ",IF(BM144&lt;=0," ",IF(BN144/BM144*100&gt;200,"СВ.200",BN144/BM144)))</f>
        <v>1.0201315535283071</v>
      </c>
      <c r="BQ144" s="36">
        <f t="shared" ref="BQ144" si="916">IF(BO144=0," ",IF(BN144/BO144*100&gt;200,"св.200",BN144/BO144))</f>
        <v>0.12310494076371509</v>
      </c>
      <c r="BR144" s="40">
        <f>BR6+BR11+BR12+BR13+BR18+BR19+BR24+BR42+BR48+BR56+BR63+BR69+BR75+BR80+BR84+BR85+BR90+BR96+BR101+BR108+BR115+BR122+BR131+BR138</f>
        <v>9279254.4000000004</v>
      </c>
      <c r="BS144" s="40">
        <f>BS6+BS11+BS12+BS13+BS18+BS19+BS24+BS42+BS48+BS56+BS63+BS69+BS75+BS80+BS84+BS85+BS90+BS96+BS101+BS108+BS115+BS122+BS131+BS138</f>
        <v>10058810.5</v>
      </c>
      <c r="BT144" s="40">
        <f>BT6+BT11+BT12+BT13+BT18+BT19+BT24+BT42+BT48+BT56+BT63+BT69+BT75+BT80+BT84+BT85+BT90+BT96+BT101+BT108+BT115+BT122+BT131+BT138</f>
        <v>9113674.1800000016</v>
      </c>
      <c r="BU144" s="36">
        <f t="shared" ref="BU144" si="917">IF(BS144&lt;=0," ",IF(BR144&lt;=0," ",IF(BS144/BR144*100&gt;200,"СВ.200",BS144/BR144)))</f>
        <v>1.0840106399065856</v>
      </c>
      <c r="BV144" s="36">
        <f t="shared" ref="BV144" si="918">IF(BT144=0," ",IF(BS144/BT144*100&gt;200,"св.200",BS144/BT144))</f>
        <v>1.1037053005553024</v>
      </c>
      <c r="BW144" s="40">
        <f>BW6+BW11+BW12+BW13+BW18+BW19+BW24+BW42+BW48+BW56+BW63+BW69+BW75+BW80+BW84+BW85+BW90+BW96+BW101+BW108+BW115+BW122+BW131+BW138</f>
        <v>8351737.5699999994</v>
      </c>
      <c r="BX144" s="40">
        <f>BX6+BX11+BX12+BX13+BX18+BX19+BX24+BX42+BX48+BX56+BX63+BX69+BX75+BX80+BX84+BX85+BX90+BX96+BX101+BX108+BX115+BX122+BX131+BX138</f>
        <v>8000742.1499999994</v>
      </c>
      <c r="BY144" s="40">
        <f>BY6+BY11+BY12+BY13+BY18+BY19+BY24+BY42+BY48+BY56+BY63+BY69+BY75+BY80+BY84+BY85+BY90+BY96+BY101+BY108+BY115+BY122+BY131+BY138</f>
        <v>5775899.0800000001</v>
      </c>
      <c r="BZ144" s="36">
        <f t="shared" ref="BZ144" si="919">IF(BX144&lt;=0," ",IF(BW144&lt;=0," ",IF(BX144/BW144*100&gt;200,"СВ.200",BX144/BW144)))</f>
        <v>0.95797336577471026</v>
      </c>
      <c r="CA144" s="36">
        <f t="shared" ref="CA144" si="920">IF(BY144=0," ",IF(BX144/BY144*100&gt;200,"св.200",BX144/BY144))</f>
        <v>1.385194242348154</v>
      </c>
      <c r="CB144" s="40">
        <f>CB6+CB11+CB12+CB13+CB18+CB19+CB24+CB42+CB48+CB56+CB63+CB69+CB75+CB80+CB84+CB85+CB90+CB96+CB101+CB108+CB115+CB122+CB131+CB138</f>
        <v>2141556.06</v>
      </c>
      <c r="CC144" s="40">
        <f>CC6+CC11+CC12+CC13+CC18+CC19+CC24+CC42+CC48+CC56+CC63+CC69+CC75+CC80+CC84+CC85+CC90+CC96+CC101+CC108+CC115+CC122+CC131+CC138</f>
        <v>2269529.36</v>
      </c>
      <c r="CD144" s="40">
        <f>CD6+CD11+CD12+CD13+CD18+CD19+CD24+CD42+CD48+CD56+CD63+CD69+CD75+CD80+CD84+CD85+CD90+CD96+CD101+CD108+CD115+CD122+CD131+CD138</f>
        <v>3168480.55</v>
      </c>
      <c r="CE144" s="36">
        <f t="shared" ref="CE144" si="921">IF(CC144&lt;=0," ",IF(CB144&lt;=0," ",IF(CC144/CB144*100&gt;200,"СВ.200",CC144/CB144)))</f>
        <v>1.0597571562053807</v>
      </c>
      <c r="CF144" s="36">
        <f t="shared" ref="CF144" si="922">IF(CD144=0," ",IF(CC144/CD144*100&gt;200,"св.200",CC144/CD144))</f>
        <v>0.7162831913233616</v>
      </c>
      <c r="CG144" s="40">
        <f>CG6+CG11+CG12+CG13+CG18+CG19+CG24+CG42+CG48+CG56+CG63+CG69+CG75+CG80+CG84+CG85+CG90+CG96+CG101+CG108+CG115+CG122+CG131+CG138</f>
        <v>4379631.0199999996</v>
      </c>
      <c r="CH144" s="40">
        <f>CH6+CH11+CH12+CH13+CH18+CH19+CH24+CH42+CH48+CH56+CH63+CH69+CH75+CH80+CH84+CH85+CH90+CH96+CH101+CH108+CH115+CH122+CH131+CH138</f>
        <v>4980265.16</v>
      </c>
      <c r="CI144" s="40">
        <f>CI6+CI11+CI12+CI13+CI18+CI19+CI24+CI42+CI48+CI56+CI63+CI69+CI75+CI80+CI84+CI85+CI90+CI96+CI101+CI108+CI115+CI122+CI131+CI138</f>
        <v>9500427.3100000024</v>
      </c>
      <c r="CJ144" s="36">
        <f t="shared" ref="CJ144" si="923">IF(CH144&lt;=0," ",IF(CG144&lt;=0," ",IF(CH144/CG144*100&gt;200,"СВ.200",CH144/CG144)))</f>
        <v>1.1371426353629217</v>
      </c>
      <c r="CK144" s="36">
        <f t="shared" ref="CK144" si="924">IF(CI144=0," ",IF(CH144/CI144*100&gt;200,"св.200",CH144/CI144))</f>
        <v>0.52421485871039197</v>
      </c>
      <c r="CL144" s="40">
        <f>CL6+CL11+CL12+CL13+CL18+CL19+CL24+CL42+CL48+CL56+CL63+CL69+CL75+CL80+CL84+CL85+CL90+CL96+CL101+CL108+CL115+CL122+CL131+CL138</f>
        <v>4099991.02</v>
      </c>
      <c r="CM144" s="40">
        <f>CM6+CM11+CM12+CM13+CM18+CM19+CM24+CM42+CM48+CM56+CM63+CM69+CM75+CM80+CM84+CM85+CM90+CM96+CM101+CM108+CM115+CM122+CM131+CM138</f>
        <v>3765818.48</v>
      </c>
      <c r="CN144" s="40">
        <f>CN6+CN11+CN12+CN13+CN18+CN19+CN24+CN42+CN48+CN56+CN63+CN69+CN75+CN80+CN84+CN85+CN90+CN96+CN101+CN108+CN115+CN122+CN131+CN138</f>
        <v>9357005.1000000015</v>
      </c>
      <c r="CO144" s="36">
        <f t="shared" ref="CO144" si="925">IF(CM144&lt;=0," ",IF(CL144&lt;=0," ",IF(CM144/CL144*100&gt;200,"СВ.200",CM144/CL144)))</f>
        <v>0.91849432392171437</v>
      </c>
      <c r="CP144" s="36">
        <f t="shared" ref="CP144" si="926">IF(CN144=0," ",IF(CM144/CN144*100&gt;200,"св.200",CM144/CN144))</f>
        <v>0.40245980842737805</v>
      </c>
      <c r="CQ144" s="40">
        <f>CQ6+CQ11+CQ12+CQ13+CQ18+CQ19+CQ24+CQ42+CQ48+CQ56+CQ63+CQ69+CQ75+CQ80+CQ84+CQ85+CQ90+CQ96+CQ101+CQ108+CQ115+CQ122+CQ131+CQ138</f>
        <v>279640</v>
      </c>
      <c r="CR144" s="40">
        <f>CR6+CR11+CR12+CR13+CR18+CR19+CR24+CR42+CR48+CR56+CR63+CR69+CR75+CR80+CR84+CR85+CR90+CR96+CR101+CR108+CR115+CR122+CR131+CR138</f>
        <v>1214446.68</v>
      </c>
      <c r="CS144" s="40">
        <f>CS6+CS11+CS12+CS13+CS18+CS19+CS24+CS42+CS48+CS56+CS63+CS69+CS75+CS80+CS84+CS85+CS90+CS96+CS101+CS108+CS115+CS122+CS131+CS138</f>
        <v>143422.21000000002</v>
      </c>
      <c r="CT144" s="36" t="str">
        <f t="shared" ref="CT144" si="927">IF(CR144&lt;=0," ",IF(CQ144&lt;=0," ",IF(CR144/CQ144*100&gt;200,"СВ.200",CR144/CQ144)))</f>
        <v>СВ.200</v>
      </c>
      <c r="CU144" s="36" t="str">
        <f t="shared" ref="CU144" si="928">IF(CS144=0," ",IF(CR144/CS144*100&gt;200,"св.200",CR144/CS144))</f>
        <v>св.200</v>
      </c>
      <c r="CV144" s="40">
        <f>CV6+CV11+CV12+CV13+CV18+CV19+CV24+CV42+CV48+CV56+CV63+CV69+CV75+CV80+CV84+CV85+CV90+CV96+CV101+CV108+CV115+CV122+CV131+CV138</f>
        <v>323922.79000000004</v>
      </c>
      <c r="CW144" s="40">
        <f>CW6+CW11+CW12+CW13+CW18+CW19+CW24+CW42+CW48+CW56+CW63+CW69+CW75+CW80+CW84+CW85+CW90+CW96+CW101+CW108+CW115+CW122+CW131+CW138</f>
        <v>283192.12</v>
      </c>
      <c r="CX144" s="40">
        <f>CX6+CX11+CX12+CX13+CX18+CX19+CX24+CX42+CX48+CX56+CX63+CX69+CX75+CX80+CX84+CX85+CX90+CX96+CX101+CX108+CX115+CX122+CX131+CX138</f>
        <v>265557.37</v>
      </c>
      <c r="CY144" s="37">
        <f t="shared" si="841"/>
        <v>0.87425809094815454</v>
      </c>
      <c r="CZ144" s="37">
        <f t="shared" si="842"/>
        <v>1.0664065546363861</v>
      </c>
      <c r="DA144" s="40">
        <f>DA6+DA11+DA12+DA13+DA18+DA19+DA24+DA42+DA48+DA56+DA63+DA69+DA75+DA80+DA84+DA85+DA90+DA96+DA101+DA108+DA115+DA122+DA131+DA138</f>
        <v>461253</v>
      </c>
      <c r="DB144" s="40">
        <f>DB6+DB11+DB12+DB13+DB18+DB19+DB24+DB42+DB48+DB56+DB63+DB69+DB75+DB80+DB84+DB85+DB90+DB96+DB101+DB108+DB115+DB122+DB131+DB138</f>
        <v>474511.13</v>
      </c>
      <c r="DC144" s="40">
        <f>DC6+DC11+DC12+DC13+DC18+DC19+DC24+DC42+DC48+DC56+DC63+DC69+DC75+DC80+DC84+DC85+DC90+DC96+DC101+DC108+DC115+DC122+DC131+DC138</f>
        <v>703761.51</v>
      </c>
      <c r="DD144" s="18">
        <f t="shared" ref="DD144" si="929">IF(DB144&lt;=0," ",IF(DA144&lt;=0," ",IF(DB144/DA144*100&gt;200,"СВ.200",DB144/DA144)))</f>
        <v>1.0287437263280672</v>
      </c>
      <c r="DE144" s="36">
        <f t="shared" ref="DE144" si="930">IF(DC144=0," ",IF(DB144/DC144*100&gt;200,"св.200",DB144/DC144))</f>
        <v>0.67424990320939826</v>
      </c>
      <c r="DF144" s="40">
        <f>DF6+DF11+DF12+DF13+DF18+DF19+DF24+DF42+DF48+DF56+DF63+DF69+DF75+DF80+DF84+DF85+DF90+DF96+DF101+DF108+DF115+DF122+DF131+DF138</f>
        <v>1813438.38</v>
      </c>
      <c r="DG144" s="40">
        <f>DG6+DG11+DG12+DG13+DG18+DG19+DG24+DG42+DG48+DG56+DG63+DG69+DG75+DG80+DG84+DG85+DG90+DG96+DG101+DG108+DG115+DG122+DG131+DG138</f>
        <v>1775999.31</v>
      </c>
      <c r="DH144" s="40">
        <f>DH6+DH11+DH12+DH13+DH18+DH19+DH24+DH42+DH48+DH56+DH63+DH69+DH75+DH80+DH84+DH85+DH90+DH96+DH101+DH108+DH115+DH122+DH131+DH138</f>
        <v>1490554.0499999998</v>
      </c>
      <c r="DI144" s="36">
        <f t="shared" ref="DI144" si="931">IF(DG144&lt;=0," ",IF(DF144&lt;=0," ",IF(DG144/DF144*100&gt;200,"СВ.200",DG144/DF144)))</f>
        <v>0.9793546500322774</v>
      </c>
      <c r="DJ144" s="36">
        <f>IF(DG144&lt;=0," ",IF(DG144/DH144*100&gt;200,"св.200",DG144/DH144))</f>
        <v>1.1915027905227591</v>
      </c>
      <c r="DK144" s="40">
        <f>DK6+DK11+DK12+DK13+DK18+DK19+DK24+DK42+DK48+DK56+DK63+DK69+DK75+DK80+DK84+DK85+DK90+DK96+DK101+DK108+DK115+DK122+DK131+DK138</f>
        <v>12238.15</v>
      </c>
      <c r="DL144" s="40">
        <f>DL6+DL11+DL12+DL13+DL18+DL19+DL24+DL42+DL48+DL56+DL63+DL69+DL75+DL80+DL84+DL85+DL90+DL96+DL101+DL108+DL115+DL122+DL131+DL138</f>
        <v>639</v>
      </c>
      <c r="DM144" s="36" t="str">
        <f t="shared" si="752"/>
        <v>св.200</v>
      </c>
      <c r="DN144" s="40">
        <f>DN6+DN11+DN12+DN13+DN18+DN19+DN24+DN42+DN48+DN56+DN63+DN69+DN75+DN80+DN84+DN85+DN90+DN96+DN101+DN108+DN115+DN122+DN131+DN138</f>
        <v>1165266.8799999999</v>
      </c>
      <c r="DO144" s="40">
        <f>DO6+DO11+DO12+DO13+DO18+DO19+DO24+DO42+DO48+DO56+DO63+DO69+DO75+DO80+DO84+DO85+DO90+DO96+DO101+DO108+DO115+DO122+DO131+DO138</f>
        <v>1229453.44</v>
      </c>
      <c r="DP144" s="40">
        <f>DP6+DP11+DP12+DP13+DP18+DP19+DP24+DP42+DP48+DP56+DP63+DP69+DP75+DP80+DP84+DP85+DP90+DP96+DP101+DP108+DP115+DP122+DP131+DP138</f>
        <v>1030593.82</v>
      </c>
      <c r="DQ144" s="18">
        <f t="shared" ref="DQ144" si="932">IF(DO144&lt;=0," ",IF(DN144&lt;=0," ",IF(DO144/DN144*100&gt;200,"СВ.200",DO144/DN144)))</f>
        <v>1.0550831411255763</v>
      </c>
      <c r="DR144" s="18">
        <f t="shared" ref="DR144" si="933">IF(DP144=0," ",IF(DO144/DP144*100&gt;200,"св.200",DO144/DP144))</f>
        <v>1.1929563482148573</v>
      </c>
      <c r="DS144" s="40">
        <f>DS6+DS11+DS12+DS13+DS18+DS19+DS24+DS42+DS48+DS56+DS63+DS69+DS75+DS80+DS84+DS85+DS90+DS96+DS101+DS108+DS115+DS122+DS131+DS138</f>
        <v>679765.38000000012</v>
      </c>
      <c r="DT144" s="40">
        <f>DT6+DT11+DT12+DT13+DT18+DT19+DT24+DT42+DT48+DT56+DT63+DT69+DT75+DT80+DT84+DT85+DT90+DT96+DT101+DT108+DT115+DT122+DT131+DT138</f>
        <v>673830.81</v>
      </c>
      <c r="DU144" s="40">
        <f>DU6+DU11+DU12+DU13+DU18+DU19+DU24+DU42+DU48+DU56+DU63+DU69+DU75+DU80+DU84+DU85+DU90+DU96+DU101+DU108+DU115+DU122+DU131+DU138</f>
        <v>0</v>
      </c>
      <c r="DV144" s="18">
        <f t="shared" ref="DV144:DV145" si="934">IF(DT144&lt;=0," ",IF(DS144&lt;=0," ",IF(DT144/DS144*100&gt;200,"СВ.200",DT144/DS144)))</f>
        <v>0.99126967895893714</v>
      </c>
      <c r="DW144" s="18" t="str">
        <f t="shared" ref="DW144:DW145" si="935">IF(DU144=0," ",IF(DT144/DU144*100&gt;200,"св.200",DT144/DU144))</f>
        <v xml:space="preserve"> </v>
      </c>
    </row>
    <row r="145" spans="1:127" s="21" customFormat="1" ht="15.75" x14ac:dyDescent="0.25">
      <c r="A145" s="33"/>
      <c r="B145" s="31" t="s">
        <v>162</v>
      </c>
      <c r="C145" s="40">
        <f>SUM(C7:C9,C14:C16,C20:C22,C25:C28,C30:C40,C49:C54,C57:C61,C64,C65:C66,C67,C70:C73,C43:C46,C81:C82,C86:C88,C91:C94,C97:C99,C102:C106,C109:C113,C76:C78,C116:C120,C123:C129,C132:C133,C134:C136,C139,C140,C141)</f>
        <v>250316636.61999995</v>
      </c>
      <c r="D145" s="50"/>
      <c r="E145" s="40">
        <f>SUM(E7:E9,E14:E16,E20:E22,E25:E28,E30:E40,E49:E54,E57:E61,E64,E65:E66,E67,E70:E73,E43:E46,E81:E82,E86:E88,E91:E94,E97:E99,E102:E106,E109:E113,E76:E78,E116:E120,E123:E129,E132:E133,E134:E136,E139,E140,E141)</f>
        <v>256297529.19000009</v>
      </c>
      <c r="F145" s="50"/>
      <c r="G145" s="40">
        <f>SUM(G7:G9,G14:G16,G20:G22,G25:G28,G30:G40,G49:G54,G57:G61,G64,G65:G66,G67,G70:G73,G43:G46,G81:G82,G86:G88,G91:G94,G97:G99,G102:G106,G109:G113,G76:G78,G116:G120,G123:G129,G132:G133,G134:G136,G139,G140,G141)</f>
        <v>230452434.59</v>
      </c>
      <c r="H145" s="36">
        <f>IF(E145&lt;=0," ",IF(E145/C145*100&gt;200,"СВ.200",E145/C145))</f>
        <v>1.0238933082944845</v>
      </c>
      <c r="I145" s="36">
        <f>IF(G145=0," ",IF(E145/G145*100&gt;200,"св.200",E145/G145))</f>
        <v>1.1121493667271571</v>
      </c>
      <c r="J145" s="40">
        <f>SUM(J7:J9,J14:J16,J20:J22,J25:J28,J30:J40,J49:J54,J57:J61,J64,J65:J66,J67,J70:J73,J43:J46,J81:J82,J86:J88,J91:J94,J97:J99,J102:J106,J109:J113,J76:J78,J116:J120,J123:J129,J132:J133,J134:J136,J139,J140,J141)</f>
        <v>215840477.39999995</v>
      </c>
      <c r="K145" s="40">
        <f>SUM(K7:K9,K14:K16,K20:K22,K25:K28,K30:K40,K49:K54,K57:K61,K64,K65:K66,K67,K70:K73,K43:K46,K81:K82,K86:K88,K91:K94,K97:K99,K102:K106,K109:K113,K76:K78,K116:K120,K123:K129,K132:K133,K134:K136,K139,K140,K141)</f>
        <v>226088563.70000008</v>
      </c>
      <c r="L145" s="40">
        <f>SUM(L7:L9,L14:L16,L20:L22,L25:L28,L30:L40,L49:L54,L57:L61,L64,L65:L66,L67,L70:L73,L43:L46,L81:L82,L86:L88,L91:L94,L97:L99,L102:L106,L109:L113,L76:L78,L116:L120,L123:L129,L132:L133,L134:L136,L139,L140,L141)</f>
        <v>208849264.92999995</v>
      </c>
      <c r="M145" s="36">
        <f t="shared" si="717"/>
        <v>1.0474799093453087</v>
      </c>
      <c r="N145" s="36">
        <f t="shared" ref="N145" si="936">IF(L145=0," ",IF(K145/L145*100&gt;200,"св.200",K145/L145))</f>
        <v>1.0825442156848302</v>
      </c>
      <c r="O145" s="40">
        <f>SUM(O7:O9,O14:O16,O20:O22,O25:O28,O30:O40,O49:O54,O57:O61,O64,O65:O66,O67,O70:O73,O43:O46,O81:O82,O86:O88,O91:O94,O97:O99,O102:O106,O109:O113,O76:O78,O116:O120,O123:O129,O132:O133,O134:O136,O139,O140,O141)</f>
        <v>59998747.07</v>
      </c>
      <c r="P145" s="40">
        <f>SUM(P7:P9,P14:P16,P20:P22,P25:P28,P30:P40,P49:P54,P57:P61,P64,P65:P66,P67,P70:P73,P43:P46,P81:P82,P86:P88,P91:P94,P97:P99,P102:P106,P109:P113,P76:P78,P116:P120,P123:P129,P132:P133,P134:P136,P139,P140,P141)</f>
        <v>63138080.660000019</v>
      </c>
      <c r="Q145" s="40">
        <f>SUM(Q7:Q9,Q14:Q16,Q20:Q22,Q25:Q28,Q30:Q40,Q49:Q54,Q57:Q61,Q64,Q65:Q66,Q67,Q70:Q73,Q43:Q46,Q81:Q82,Q86:Q88,Q91:Q94,Q97:Q99,Q102:Q106,Q109:Q113,Q76:Q78,Q116:Q120,Q123:Q129,Q132:Q133,Q134:Q136,Q139,Q140,Q141)</f>
        <v>57881016.600000009</v>
      </c>
      <c r="R145" s="36">
        <f t="shared" ref="R145" si="937">IF(P145&lt;=0," ",IF(O145&lt;=0," ",IF(P145/O145*100&gt;200,"СВ.200",P145/O145)))</f>
        <v>1.0523233191242709</v>
      </c>
      <c r="S145" s="36">
        <f t="shared" ref="S145" si="938">IF(Q145=0," ",IF(P145/Q145*100&gt;200,"св.200",P145/Q145))</f>
        <v>1.0908253581019516</v>
      </c>
      <c r="T145" s="40">
        <f>SUM(T7:T9,T14:T16,T20:T22,T25:T28,T30:T40,T49:T54,T57:T61,T64,T65:T66,T67,T70:T73,T43:T46,T81:T82,T86:T88,T91:T94,T97:T99,T102:T106,T109:T113,T76:T78,T116:T120,T123:T129,T132:T133,T134:T136,T139,T140,T141)</f>
        <v>0</v>
      </c>
      <c r="U145" s="40">
        <f>SUM(U7:U9,U14:U16,U20:U22,U25:U28,U30:U40,U49:U54,U57:U61,U64,U65:U66,U67,U70:U73,U43:U46,U81:U82,U86:U88,U91:U94,U97:U99,U102:U106,U109:U113,U76:U78,U116:U120,U123:U129,U132:U133,U134:U136,U139,U140,U141)</f>
        <v>0</v>
      </c>
      <c r="V145" s="40">
        <f>SUM(V7:V9,V14:V16,V20:V22,V25:V28,V30:V40,V49:V54,V57:V61,V64,V65:V66,V67,V70:V73,V43:V46,V81:V82,V86:V88,V91:V94,V97:V99,V102:V106,V109:V113,V76:V78,V116:V120,V123:V129,V132:V133,V134:V136,V139,V140,V141)</f>
        <v>0</v>
      </c>
      <c r="W145" s="36" t="str">
        <f t="shared" ref="W145" si="939">IF(U145&lt;=0," ",IF(T145&lt;=0," ",IF(U145/T145*100&gt;200,"СВ.200",U145/T145)))</f>
        <v xml:space="preserve"> </v>
      </c>
      <c r="X145" s="36" t="str">
        <f t="shared" ref="X145" si="940">IF(U145=0," ",IF(U145/V145*100&gt;200,"св.200",U145/V145))</f>
        <v xml:space="preserve"> </v>
      </c>
      <c r="Y145" s="40">
        <f>SUM(Y7:Y9,Y14:Y16,Y20:Y22,Y25:Y28,Y30:Y40,Y49:Y54,Y57:Y61,Y64,Y65:Y66,Y67,Y70:Y73,Y43:Y46,Y81:Y82,Y86:Y88,Y91:Y94,Y97:Y99,Y102:Y106,Y109:Y113,Y76:Y78,Y116:Y120,Y123:Y129,Y132:Y133,Y134:Y136,Y139,Y140,Y141)</f>
        <v>3648868.97</v>
      </c>
      <c r="Z145" s="40">
        <f>SUM(Z7:Z9,Z14:Z16,Z20:Z22,Z25:Z28,Z30:Z40,Z49:Z54,Z57:Z61,Z64,Z65:Z66,Z67,Z70:Z73,Z43:Z46,Z81:Z82,Z86:Z88,Z91:Z94,Z97:Z99,Z102:Z106,Z109:Z113,Z76:Z78,Z116:Z120,Z123:Z129,Z132:Z133,Z134:Z136,Z139,Z140,Z141)</f>
        <v>4227305.32</v>
      </c>
      <c r="AA145" s="40">
        <f>SUM(AA7:AA9,AA14:AA16,AA20:AA22,AA25:AA28,AA30:AA40,AA49:AA54,AA57:AA61,AA64,AA65:AA66,AA67,AA70:AA73,AA43:AA46,AA81:AA82,AA86:AA88,AA91:AA94,AA97:AA99,AA102:AA106,AA109:AA113,AA76:AA78,AA116:AA120,AA123:AA129,AA132:AA133,AA134:AA136,AA139,AA140,AA141)</f>
        <v>2645058.91</v>
      </c>
      <c r="AB145" s="36">
        <f t="shared" ref="AB145" si="941">IF(Z145&lt;=0," ",IF(Y145&lt;=0," ",IF(Z145/Y145*100&gt;200,"СВ.200",Z145/Y145)))</f>
        <v>1.1585248346147108</v>
      </c>
      <c r="AC145" s="36">
        <f t="shared" ref="AC145" si="942">IF(AA145=0," ",IF(Z145/AA145*100&gt;200,"св.200",Z145/AA145))</f>
        <v>1.5981894785095732</v>
      </c>
      <c r="AD145" s="40">
        <f>SUM(AD7:AD9,AD14:AD16,AD20:AD22,AD25:AD28,AD30:AD40,AD49:AD54,AD57:AD61,AD64,AD65:AD66,AD67,AD70:AD73,AD43:AD46,AD81:AD82,AD86:AD88,AD91:AD94,AD97:AD99,AD102:AD106,AD109:AD113,AD76:AD78,AD116:AD120,AD123:AD129,AD132:AD133,AD134:AD136,AD139,AD140,AD141)</f>
        <v>18843748.260000002</v>
      </c>
      <c r="AE145" s="40">
        <f>SUM(AE7:AE9,AE14:AE16,AE20:AE22,AE25:AE28,AE30:AE40,AE49:AE54,AE57:AE61,AE64,AE65:AE66,AE67,AE70:AE73,AE43:AE46,AE81:AE82,AE86:AE88,AE91:AE94,AE97:AE99,AE102:AE106,AE109:AE113,AE76:AE78,AE116:AE120,AE123:AE129,AE132:AE133,AE134:AE136,AE139,AE140,AE141)</f>
        <v>19430143.73</v>
      </c>
      <c r="AF145" s="40">
        <f>SUM(AF7:AF9,AF14:AF16,AF20:AF22,AF25:AF28,AF30:AF40,AF49:AF54,AF57:AF61,AF64,AF65:AF66,AF67,AF70:AF73,AF43:AF46,AF81:AF82,AF86:AF88,AF91:AF94,AF97:AF99,AF102:AF106,AF109:AF113,AF76:AF78,AF116:AF120,AF123:AF129,AF132:AF133,AF134:AF136,AF139,AF140,AF141)</f>
        <v>14016570.730000002</v>
      </c>
      <c r="AG145" s="36">
        <f t="shared" ref="AG145" si="943">IF(AE145&lt;=0," ",IF(AD145&lt;=0," ",IF(AE145/AD145*100&gt;200,"СВ.200",AE145/AD145)))</f>
        <v>1.0311188337855666</v>
      </c>
      <c r="AH145" s="36">
        <f t="shared" ref="AH145" si="944">IF(AF145=0," ",IF(AE145/AF145*100&gt;200,"св.200",AE145/AF145))</f>
        <v>1.3862266387607347</v>
      </c>
      <c r="AI145" s="40">
        <f>SUM(AI7:AI9,AI14:AI16,AI20:AI22,AI25:AI28,AI30:AI40,AI49:AI54,AI57:AI61,AI64,AI65:AI66,AI67,AI70:AI73,AI43:AI46,AI81:AI82,AI86:AI88,AI91:AI94,AI97:AI99,AI102:AI106,AI109:AI113,AI76:AI78,AI116:AI120,AI123:AI129,AI132:AI133,AI134:AI136,AI139,AI140,AI141)</f>
        <v>133079230.10000001</v>
      </c>
      <c r="AJ145" s="40">
        <f>SUM(AJ7:AJ9,AJ14:AJ16,AJ20:AJ22,AJ25:AJ28,AJ30:AJ40,AJ49:AJ54,AJ57:AJ61,AJ64,AJ65:AJ66,AJ67,AJ70:AJ73,AJ43:AJ46,AJ81:AJ82,AJ86:AJ88,AJ91:AJ94,AJ97:AJ99,AJ102:AJ106,AJ109:AJ113,AJ76:AJ78,AJ116:AJ120,AJ123:AJ129,AJ132:AJ133,AJ134:AJ136,AJ139,AJ140,AJ141)</f>
        <v>139083510.28</v>
      </c>
      <c r="AK145" s="40">
        <f>SUM(AK7:AK9,AK14:AK16,AK20:AK22,AK25:AK28,AK30:AK40,AK49:AK54,AK57:AK61,AK64,AK65:AK66,AK67,AK70:AK73,AK43:AK46,AK81:AK82,AK86:AK88,AK91:AK94,AK97:AK99,AK102:AK106,AK109:AK113,AK76:AK78,AK116:AK120,AK123:AK129,AK132:AK133,AK134:AK136,AK139,AK140,AK141)</f>
        <v>134036913.69000007</v>
      </c>
      <c r="AL145" s="36">
        <f t="shared" ref="AL145" si="945">IF(AJ145&lt;=0," ",IF(AI145&lt;=0," ",IF(AJ145/AI145*100&gt;200,"СВ.200",AJ145/AI145)))</f>
        <v>1.0451180862369596</v>
      </c>
      <c r="AM145" s="36">
        <f t="shared" ref="AM145" si="946">IF(AK145=0," ",IF(AJ145/AK145*100&gt;200,"св.200",AJ145/AK145))</f>
        <v>1.0376507967176243</v>
      </c>
      <c r="AN145" s="40">
        <f>SUM(AN7:AN9,AN14:AN16,AN20:AN22,AN25:AN28,AN30:AN40,AN49:AN54,AN57:AN61,AN64,AN65:AN66,AN67,AN70:AN73,AN43:AN46,AN81:AN82,AN86:AN88,AN91:AN94,AN97:AN99,AN102:AN106,AN109:AN113,AN76:AN78,AN116:AN120,AN123:AN129,AN132:AN133,AN134:AN136,AN139,AN140,AN141)</f>
        <v>269883</v>
      </c>
      <c r="AO145" s="40">
        <f>SUM(AO7:AO9,AO14:AO16,AO20:AO22,AO25:AO28,AO30:AO40,AO49:AO54,AO57:AO61,AO64,AO65:AO66,AO67,AO70:AO73,AO43:AO46,AO81:AO82,AO86:AO88,AO91:AO94,AO97:AO99,AO102:AO106,AO109:AO113,AO76:AO78,AO116:AO120,AO123:AO129,AO132:AO133,AO134:AO136,AO139,AO140,AO141)</f>
        <v>209524</v>
      </c>
      <c r="AP145" s="40">
        <f>SUM(AP7:AP9,AP14:AP16,AP20:AP22,AP25:AP28,AP30:AP40,AP49:AP54,AP57:AP61,AP64,AP65:AP66,AP67,AP70:AP73,AP43:AP46,AP81:AP82,AP86:AP88,AP91:AP94,AP97:AP99,AP102:AP106,AP109:AP113,AP76:AP78,AP116:AP120,AP123:AP129,AP132:AP133,AP134:AP136,AP139,AP140,AP141)</f>
        <v>269705</v>
      </c>
      <c r="AQ145" s="36">
        <f t="shared" ref="AQ145" si="947">IF(AO145&lt;=0," ",IF(AN145&lt;=0," ",IF(AO145/AN145*100&gt;200,"СВ.200",AO145/AN145)))</f>
        <v>0.77635123368274406</v>
      </c>
      <c r="AR145" s="36">
        <f t="shared" ref="AR145" si="948">IF(AP145=0," ",IF(AO145/AP145*100&gt;200,"св.200",AO145/AP145))</f>
        <v>0.77686361024081863</v>
      </c>
      <c r="AS145" s="40">
        <f>SUM(AS7:AS9,AS14:AS16,AS20:AS22,AS25:AS28,AS30:AS40,AS49:AS54,AS57:AS61,AS64,AS65:AS66,AS67,AS70:AS73,AS43:AS46,AS81:AS82,AS86:AS88,AS91:AS94,AS97:AS99,AS102:AS106,AS109:AS113,AS76:AS78,AS116:AS120,AS123:AS129,AS132:AS133,AS134:AS136,AS139,AS140,AS141)</f>
        <v>34476159.219999999</v>
      </c>
      <c r="AT145" s="40">
        <f>SUM(AT7:AT9,AT14:AT16,AT20:AT22,AT25:AT28,AT30:AT40,AT49:AT54,AT57:AT61,AT64,AT65:AT66,AT67,AT70:AT73,AT43:AT46,AT81:AT82,AT86:AT88,AT91:AT94,AT97:AT99,AT102:AT106,AT109:AT113,AT76:AT78,AT116:AT120,AT123:AT129,AT132:AT133,AT134:AT136,AT139,AT140,AT141)</f>
        <v>30208965.490000002</v>
      </c>
      <c r="AU145" s="40">
        <f>SUM(AU7:AU9,AU14:AU16,AU20:AU22,AU25:AU28,AU30:AU40,AU49:AU54,AU57:AU61,AU64,AU65:AU66,AU67,AU70:AU73,AU43:AU46,AU81:AU82,AU86:AU88,AU91:AU94,AU97:AU99,AU102:AU106,AU109:AU113,AU76:AU78,AU116:AU120,AU123:AU129,AU132:AU133,AU134:AU136,AU139,AU140,AU141)</f>
        <v>21603169.660000011</v>
      </c>
      <c r="AV145" s="36">
        <f t="shared" ref="AV145" si="949">IF(AT145&lt;=0," ",IF(AS145&lt;=0," ",IF(AT145/AS145*100&gt;200,"СВ.200",AT145/AS145)))</f>
        <v>0.87622769396178701</v>
      </c>
      <c r="AW145" s="36">
        <f t="shared" ref="AW145" si="950">IF(AU145=0," ",IF(AT145/AU145*100&gt;200,"св.200",AT145/AU145))</f>
        <v>1.3983580171540433</v>
      </c>
      <c r="AX145" s="40">
        <f>SUM(AX7:AX9,AX14:AX16,AX20:AX22,AX25:AX28,AX30:AX40,AX49:AX54,AX57:AX61,AX64,AX65:AX66,AX67,AX70:AX73,AX43:AX46,AX81:AX82,AX86:AX88,AX91:AX94,AX97:AX99,AX102:AX106,AX109:AX113,AX76:AX78,AX116:AX120,AX123:AX129,AX132:AX133,AX134:AX136,AX139,AX140,AX141)</f>
        <v>0</v>
      </c>
      <c r="AY145" s="40">
        <f>SUM(AY7:AY9,AY14:AY16,AY20:AY22,AY25:AY28,AY30:AY40,AY49:AY54,AY57:AY61,AY64,AY65:AY66,AY67,AY70:AY73,AY43:AY46,AY81:AY82,AY86:AY88,AY91:AY94,AY97:AY99,AY102:AY106,AY109:AY113,AY76:AY78,AY116:AY120,AY123:AY129,AY132:AY133,AY134:AY136,AY139,AY140,AY141)</f>
        <v>0</v>
      </c>
      <c r="AZ145" s="40">
        <f>SUM(AZ7:AZ9,AZ14:AZ16,AZ20:AZ22,AZ25:AZ28,AZ30:AZ40,AZ49:AZ54,AZ57:AZ61,AZ64,AZ65:AZ66,AZ67,AZ70:AZ73,AZ43:AZ46,AZ81:AZ82,AZ86:AZ88,AZ91:AZ94,AZ97:AZ99,AZ102:AZ106,AZ109:AZ113,AZ76:AZ78,AZ116:AZ120,AZ123:AZ129,AZ132:AZ133,AZ134:AZ136,AZ139,AZ140,AZ141)</f>
        <v>0</v>
      </c>
      <c r="BA145" s="36" t="str">
        <f t="shared" ref="BA145" si="951">IF(AY145&lt;=0," ",IF(AX145&lt;=0," ",IF(AY145/AX145*100&gt;200,"СВ.200",AY145/AX145)))</f>
        <v xml:space="preserve"> </v>
      </c>
      <c r="BB145" s="36" t="str">
        <f t="shared" ref="BB145" si="952">IF(AZ145=0," ",IF(AY145/AZ145*100&gt;200,"св.200",AY145/AZ145))</f>
        <v xml:space="preserve"> </v>
      </c>
      <c r="BC145" s="40">
        <f>SUM(BC7:BC9,BC14:BC16,BC20:BC22,BC25:BC28,BC30:BC40,BC49:BC54,BC57:BC61,BC64,BC65:BC66,BC67,BC70:BC73,BC43:BC46,BC81:BC82,BC86:BC88,BC91:BC94,BC97:BC99,BC102:BC106,BC109:BC113,BC76:BC78,BC116:BC120,BC123:BC129,BC132:BC133,BC134:BC136,BC139,BC140,BC141)</f>
        <v>2698234.2600000002</v>
      </c>
      <c r="BD145" s="40">
        <f>SUM(BD7:BD9,BD14:BD16,BD20:BD22,BD25:BD28,BD30:BD40,BD49:BD54,BD57:BD61,BD64,BD65:BD66,BD67,BD70:BD73,BD43:BD46,BD81:BD82,BD86:BD88,BD91:BD94,BD97:BD99,BD102:BD106,BD109:BD113,BD76:BD78,BD116:BD120,BD123:BD129,BD132:BD133,BD134:BD136,BD139,BD140,BD141)</f>
        <v>2420931.6599999997</v>
      </c>
      <c r="BE145" s="40">
        <f>SUM(BE7:BE9,BE14:BE16,BE20:BE22,BE25:BE28,BE30:BE40,BE49:BE54,BE57:BE61,BE64,BE65:BE66,BE67,BE70:BE73,BE43:BE46,BE81:BE82,BE86:BE88,BE91:BE94,BE97:BE99,BE102:BE106,BE109:BE113,BE76:BE78,BE116:BE120,BE123:BE129,BE132:BE133,BE134:BE136,BE139,BE140,BE141)</f>
        <v>1931222.86</v>
      </c>
      <c r="BF145" s="36">
        <f t="shared" ref="BF145" si="953">IF(BD145&lt;=0," ",IF(BC145&lt;=0," ",IF(BD145/BC145*100&gt;200,"СВ.200",BD145/BC145)))</f>
        <v>0.89722812280947006</v>
      </c>
      <c r="BG145" s="35">
        <f t="shared" ref="BG145" si="954">IF(BE145=0," ",IF(BD145/BE145*100&gt;200,"св.200",BD145/BE145))</f>
        <v>1.2535744631771806</v>
      </c>
      <c r="BH145" s="40">
        <f>SUM(BH7:BH9,BH14:BH16,BH20:BH22,BH25:BH28,BH30:BH40,BH49:BH54,BH57:BH61,BH64,BH65:BH66,BH67,BH70:BH73,BH43:BH46,BH81:BH82,BH86:BH88,BH91:BH94,BH97:BH99,BH102:BH106,BH109:BH113,BH76:BH78,BH116:BH120,BH123:BH129,BH132:BH133,BH134:BH136,BH139,BH140,BH141)</f>
        <v>4095522.09</v>
      </c>
      <c r="BI145" s="40">
        <f>SUM(BI7:BI9,BI14:BI16,BI20:BI22,BI25:BI28,BI30:BI40,BI49:BI54,BI57:BI61,BI64,BI65:BI66,BI67,BI70:BI73,BI43:BI46,BI81:BI82,BI86:BI88,BI91:BI94,BI97:BI99,BI102:BI106,BI109:BI113,BI76:BI78,BI116:BI120,BI123:BI129,BI132:BI133,BI134:BI136,BI139,BI140,BI141)</f>
        <v>4225438.4600000009</v>
      </c>
      <c r="BJ145" s="40">
        <f>SUM(BJ7:BJ9,BJ14:BJ16,BJ20:BJ22,BJ25:BJ28,BJ30:BJ40,BJ49:BJ54,BJ57:BJ61,BJ64,BJ65:BJ66,BJ67,BJ70:BJ73,BJ43:BJ46,BJ81:BJ82,BJ86:BJ88,BJ91:BJ94,BJ97:BJ99,BJ102:BJ106,BJ109:BJ113,BJ76:BJ78,BJ116:BJ120,BJ123:BJ129,BJ132:BJ133,BJ134:BJ136,BJ139,BJ140,BJ141)</f>
        <v>3507171.4</v>
      </c>
      <c r="BK145" s="36">
        <f t="shared" ref="BK145" si="955">IF(BI145&lt;=0," ",IF(BH145&lt;=0," ",IF(BI145/BH145*100&gt;200,"СВ.200",BI145/BH145)))</f>
        <v>1.0317215649543721</v>
      </c>
      <c r="BL145" s="36">
        <f t="shared" ref="BL145" si="956">IF(BJ145=0," ",IF(BI145/BJ145*100&gt;200,"св.200",BI145/BJ145))</f>
        <v>1.2047995316111442</v>
      </c>
      <c r="BM145" s="40">
        <f>SUM(BM7:BM9,BM14:BM16,BM20:BM22,BM25:BM28,BM30:BM40,BM49:BM54,BM57:BM61,BM64,BM65:BM66,BM67,BM70:BM73,BM43:BM46,BM81:BM82,BM86:BM88,BM91:BM94,BM97:BM99,BM102:BM106,BM109:BM113,BM76:BM78,BM116:BM120,BM123:BM129,BM132:BM133,BM134:BM136,BM139,BM140,BM141)</f>
        <v>622834.74</v>
      </c>
      <c r="BN145" s="40">
        <f>SUM(BN7:BN9,BN14:BN16,BN20:BN22,BN25:BN28,BN30:BN40,BN49:BN54,BN57:BN61,BN64,BN65:BN66,BN67,BN70:BN73,BN43:BN46,BN81:BN82,BN86:BN88,BN91:BN94,BN97:BN99,BN102:BN106,BN109:BN113,BN76:BN78,BN116:BN120,BN123:BN129,BN132:BN133,BN134:BN136,BN139,BN140,BN141)</f>
        <v>583735.41999999993</v>
      </c>
      <c r="BO145" s="40">
        <f>SUM(BO7:BO9,BO14:BO16,BO20:BO22,BO25:BO28,BO30:BO40,BO49:BO54,BO57:BO61,BO64,BO65:BO66,BO67,BO70:BO73,BO43:BO46,BO81:BO82,BO86:BO88,BO91:BO94,BO97:BO99,BO102:BO106,BO109:BO113,BO76:BO78,BO116:BO120,BO123:BO129,BO132:BO133,BO134:BO136,BO139,BO140,BO141)</f>
        <v>487505.89</v>
      </c>
      <c r="BP145" s="36">
        <f t="shared" ref="BP145" si="957">IF(BN145&lt;=0," ",IF(BM145&lt;=0," ",IF(BN145/BM145*100&gt;200,"СВ.200",BN145/BM145)))</f>
        <v>0.93722360445083708</v>
      </c>
      <c r="BQ145" s="36">
        <f t="shared" ref="BQ145" si="958">IF(BO145=0," ",IF(BN145/BO145*100&gt;200,"св.200",BN145/BO145))</f>
        <v>1.1973915227978065</v>
      </c>
      <c r="BR145" s="40">
        <f>SUM(BR7:BR9,BR14:BR16,BR20:BR22,BR25:BR28,BR30:BR40,BR49:BR54,BR57:BR61,BR64,BR65:BR66,BR67,BR70:BR73,BR43:BR46,BR81:BR82,BR86:BR88,BR91:BR94,BR97:BR99,BR102:BR106,BR109:BR113,BR76:BR78,BR116:BR120,BR123:BR129,BR132:BR133,BR134:BR136,BR139,BR140,BR141)</f>
        <v>4827279.45</v>
      </c>
      <c r="BS145" s="40">
        <f>SUM(BS7:BS9,BS14:BS16,BS20:BS22,BS25:BS28,BS30:BS40,BS49:BS54,BS57:BS61,BS64,BS65:BS66,BS67,BS70:BS73,BS43:BS46,BS81:BS82,BS86:BS88,BS91:BS94,BS97:BS99,BS102:BS106,BS109:BS113,BS76:BS78,BS116:BS120,BS123:BS129,BS132:BS133,BS134:BS136,BS139,BS140,BS141)</f>
        <v>4335173.5399999991</v>
      </c>
      <c r="BT145" s="40">
        <f>SUM(BT7:BT9,BT14:BT16,BT20:BT22,BT25:BT28,BT30:BT40,BT49:BT54,BT57:BT61,BT64,BT65:BT66,BT67,BT70:BT73,BT43:BT46,BT81:BT82,BT86:BT88,BT91:BT94,BT97:BT99,BT102:BT106,BT109:BT113,BT76:BT78,BT116:BT120,BT123:BT129,BT132:BT133,BT134:BT136,BT139,BT140,BT141)</f>
        <v>4176290.7000000007</v>
      </c>
      <c r="BU145" s="36">
        <f t="shared" ref="BU145" si="959">IF(BS145&lt;=0," ",IF(BR145&lt;=0," ",IF(BS145/BR145*100&gt;200,"СВ.200",BS145/BR145)))</f>
        <v>0.89805729809157808</v>
      </c>
      <c r="BV145" s="36">
        <f t="shared" ref="BV145" si="960">IF(BT145=0," ",IF(BS145/BT145*100&gt;200,"св.200",BS145/BT145))</f>
        <v>1.0380440087659604</v>
      </c>
      <c r="BW145" s="40">
        <f>SUM(BW7:BW9,BW14:BW16,BW20:BW22,BW25:BW28,BW30:BW40,BW49:BW54,BW57:BW61,BW64,BW65:BW66,BW67,BW70:BW73,BW43:BW46,BW81:BW82,BW86:BW88,BW91:BW94,BW97:BW99,BW102:BW106,BW109:BW113,BW76:BW78,BW116:BW120,BW123:BW129,BW132:BW133,BW134:BW136,BW139,BW140,BW141)</f>
        <v>4124707.9999999995</v>
      </c>
      <c r="BX145" s="40">
        <f>SUM(BX7:BX9,BX14:BX16,BX20:BX22,BX25:BX28,BX30:BX40,BX49:BX54,BX57:BX61,BX64,BX65:BX66,BX67,BX70:BX73,BX43:BX46,BX81:BX82,BX86:BX88,BX91:BX94,BX97:BX99,BX102:BX106,BX109:BX113,BX76:BX78,BX116:BX120,BX123:BX129,BX132:BX133,BX134:BX136,BX139,BX140,BX141)</f>
        <v>3679264.4899999998</v>
      </c>
      <c r="BY145" s="40">
        <f>SUM(BY7:BY9,BY14:BY16,BY20:BY22,BY25:BY28,BY30:BY40,BY49:BY54,BY57:BY61,BY64,BY65:BY66,BY67,BY70:BY73,BY43:BY46,BY81:BY82,BY86:BY88,BY91:BY94,BY97:BY99,BY102:BY106,BY109:BY113,BY76:BY78,BY116:BY120,BY123:BY129,BY132:BY133,BY134:BY136,BY139,BY140,BY141)</f>
        <v>4232214.6499999994</v>
      </c>
      <c r="BZ145" s="36">
        <f t="shared" ref="BZ145" si="961">IF(BX145&lt;=0," ",IF(BW145&lt;=0," ",IF(BX145/BW145*100&gt;200,"СВ.200",BX145/BW145)))</f>
        <v>0.89200604988280385</v>
      </c>
      <c r="CA145" s="36">
        <f t="shared" ref="CA145" si="962">IF(BY145=0," ",IF(BX145/BY145*100&gt;200,"св.200",BX145/BY145))</f>
        <v>0.86934732622788879</v>
      </c>
      <c r="CB145" s="40">
        <f>SUM(CB7:CB9,CB14:CB16,CB20:CB22,CB25:CB28,CB30:CB40,CB49:CB54,CB57:CB61,CB64,CB65:CB66,CB67,CB70:CB73,CB43:CB46,CB81:CB82,CB86:CB88,CB91:CB94,CB97:CB99,CB102:CB106,CB109:CB113,CB76:CB78,CB116:CB120,CB123:CB129,CB132:CB133,CB134:CB136,CB139,CB140,CB141)</f>
        <v>7830918.1100000003</v>
      </c>
      <c r="CC145" s="40">
        <f>SUM(CC7:CC9,CC14:CC16,CC20:CC22,CC25:CC28,CC30:CC40,CC49:CC54,CC57:CC61,CC64,CC65:CC66,CC67,CC70:CC73,CC43:CC46,CC81:CC82,CC86:CC88,CC91:CC94,CC97:CC99,CC102:CC106,CC109:CC113,CC76:CC78,CC116:CC120,CC123:CC129,CC132:CC133,CC134:CC136,CC139,CC140,CC141)</f>
        <v>6878600.9199999999</v>
      </c>
      <c r="CD145" s="40">
        <f>SUM(CD7:CD9,CD14:CD16,CD20:CD22,CD25:CD28,CD30:CD40,CD49:CD54,CD57:CD61,CD64,CD65:CD66,CD67,CD70:CD73,CD43:CD46,CD81:CD82,CD86:CD88,CD91:CD94,CD97:CD99,CD102:CD106,CD109:CD113,CD76:CD78,CD116:CD120,CD123:CD129,CD132:CD133,CD134:CD136,CD139,CD140,CD141)</f>
        <v>2424618.6</v>
      </c>
      <c r="CE145" s="36">
        <f t="shared" ref="CE145" si="963">IF(CC145&lt;=0," ",IF(CB145&lt;=0," ",IF(CC145/CB145*100&gt;200,"СВ.200",CC145/CB145)))</f>
        <v>0.87839009722450023</v>
      </c>
      <c r="CF145" s="36" t="str">
        <f t="shared" ref="CF145" si="964">IF(CD145=0," ",IF(CC145/CD145*100&gt;200,"св.200",CC145/CD145))</f>
        <v>св.200</v>
      </c>
      <c r="CG145" s="40">
        <f>SUM(CG7:CG9,CG14:CG16,CG20:CG22,CG25:CG28,CG30:CG40,CG49:CG54,CG57:CG61,CG64,CG65:CG66,CG67,CG70:CG73,CG43:CG46,CG81:CG82,CG86:CG88,CG91:CG94,CG97:CG99,CG102:CG106,CG109:CG113,CG76:CG78,CG116:CG120,CG123:CG129,CG132:CG133,CG134:CG136,CG139,CG140,CG141)</f>
        <v>8314527.2299999986</v>
      </c>
      <c r="CH145" s="40">
        <f>SUM(CH7:CH9,CH14:CH16,CH20:CH22,CH25:CH28,CH30:CH40,CH49:CH54,CH57:CH61,CH64,CH65:CH66,CH67,CH70:CH73,CH43:CH46,CH81:CH82,CH86:CH88,CH91:CH94,CH97:CH99,CH102:CH106,CH109:CH113,CH76:CH78,CH116:CH120,CH123:CH129,CH132:CH133,CH134:CH136,CH139,CH140,CH141)</f>
        <v>6234935.9700000007</v>
      </c>
      <c r="CI145" s="40">
        <f>SUM(CI7:CI9,CI14:CI16,CI20:CI22,CI25:CI28,CI30:CI40,CI49:CI54,CI57:CI61,CI64,CI65:CI66,CI67,CI70:CI73,CI43:CI46,CI81:CI82,CI86:CI88,CI91:CI94,CI97:CI99,CI102:CI106,CI109:CI113,CI76:CI78,CI116:CI120,CI123:CI129,CI132:CI133,CI134:CI136,CI139,CI140,CI141)</f>
        <v>4035460.4</v>
      </c>
      <c r="CJ145" s="36">
        <f t="shared" ref="CJ145" si="965">IF(CH145&lt;=0," ",IF(CG145&lt;=0," ",IF(CH145/CG145*100&gt;200,"СВ.200",CH145/CG145)))</f>
        <v>0.74988460528500811</v>
      </c>
      <c r="CK145" s="36">
        <f t="shared" ref="CK145" si="966">IF(CI145=0," ",IF(CH145/CI145*100&gt;200,"св.200",CH145/CI145))</f>
        <v>1.5450370842444645</v>
      </c>
      <c r="CL145" s="40">
        <f>SUM(CL7:CL9,CL14:CL16,CL20:CL22,CL25:CL28,CL30:CL40,CL49:CL54,CL57:CL61,CL64,CL65:CL66,CL67,CL70:CL73,CL43:CL46,CL81:CL82,CL86:CL88,CL91:CL94,CL97:CL99,CL102:CL106,CL109:CL113,CL76:CL78,CL116:CL120,CL123:CL129,CL132:CL133,CL134:CL136,CL139,CL140,CL141)</f>
        <v>0</v>
      </c>
      <c r="CM145" s="40">
        <f>SUM(CM7:CM9,CM14:CM16,CM20:CM22,CM25:CM28,CM30:CM40,CM49:CM54,CM57:CM61,CM64,CM65:CM66,CM67,CM70:CM73,CM43:CM46,CM81:CM82,CM86:CM88,CM91:CM94,CM97:CM99,CM102:CM106,CM109:CM113,CM76:CM78,CM116:CM120,CM123:CM129,CM132:CM133,CM134:CM136,CM139,CM140,CM141)</f>
        <v>0</v>
      </c>
      <c r="CN145" s="40">
        <f>SUM(CN7:CN9,CN14:CN16,CN20:CN22,CN25:CN28,CN30:CN40,CN49:CN54,CN57:CN61,CN64,CN65:CN66,CN67,CN70:CN73,CN43:CN46,CN81:CN82,CN86:CN88,CN91:CN94,CN97:CN99,CN102:CN106,CN109:CN113,CN76:CN78,CN116:CN120,CN123:CN129,CN132:CN133,CN134:CN136,CN139,CN140,CN141)</f>
        <v>0</v>
      </c>
      <c r="CO145" s="36" t="str">
        <f t="shared" ref="CO145" si="967">IF(CM145&lt;=0," ",IF(CL145&lt;=0," ",IF(CM145/CL145*100&gt;200,"СВ.200",CM145/CL145)))</f>
        <v xml:space="preserve"> </v>
      </c>
      <c r="CP145" s="36" t="str">
        <f t="shared" ref="CP145" si="968">IF(CN145=0," ",IF(CM145/CN145*100&gt;200,"св.200",CM145/CN145))</f>
        <v xml:space="preserve"> </v>
      </c>
      <c r="CQ145" s="40">
        <f>SUM(CQ7:CQ9,CQ14:CQ16,CQ20:CQ22,CQ25:CQ28,CQ30:CQ40,CQ49:CQ54,CQ57:CQ61,CQ64,CQ65:CQ66,CQ67,CQ70:CQ73,CQ43:CQ46,CQ81:CQ82,CQ86:CQ88,CQ91:CQ94,CQ97:CQ99,CQ102:CQ106,CQ109:CQ113,CQ76:CQ78,CQ116:CQ120,CQ123:CQ129,CQ132:CQ133,CQ134:CQ136,CQ139,CQ140,CQ141)</f>
        <v>8314527.2299999986</v>
      </c>
      <c r="CR145" s="40">
        <f>SUM(CR7:CR9,CR14:CR16,CR20:CR22,CR25:CR28,CR30:CR40,CR49:CR54,CR57:CR61,CR64,CR65:CR66,CR67,CR70:CR73,CR43:CR46,CR81:CR82,CR86:CR88,CR91:CR94,CR97:CR99,CR102:CR106,CR109:CR113,CR76:CR78,CR116:CR120,CR123:CR129,CR132:CR133,CR134:CR136,CR139,CR140,CR141)</f>
        <v>6234935.9700000007</v>
      </c>
      <c r="CS145" s="40">
        <f>SUM(CS7:CS9,CS14:CS16,CS20:CS22,CS25:CS28,CS30:CS40,CS49:CS54,CS57:CS61,CS64,CS65:CS66,CS67,CS70:CS73,CS43:CS46,CS81:CS82,CS86:CS88,CS91:CS94,CS97:CS99,CS102:CS106,CS109:CS113,CS76:CS78,CS116:CS120,CS123:CS129,CS132:CS133,CS134:CS136,CS139,CS140,CS141)</f>
        <v>4035460.4</v>
      </c>
      <c r="CT145" s="36">
        <f t="shared" ref="CT145" si="969">IF(CR145&lt;=0," ",IF(CQ145&lt;=0," ",IF(CR145/CQ145*100&gt;200,"СВ.200",CR145/CQ145)))</f>
        <v>0.74988460528500811</v>
      </c>
      <c r="CU145" s="36">
        <f t="shared" ref="CU145" si="970">IF(CS145=0," ",IF(CR145/CS145*100&gt;200,"св.200",CR145/CS145))</f>
        <v>1.5450370842444645</v>
      </c>
      <c r="CV145" s="40">
        <f>SUM(CV7:CV9,CV14:CV16,CV20:CV22,CV25:CV28,CV30:CV40,CV49:CV54,CV57:CV61,CV64,CV65:CV66,CV67,CV70:CV73,CV43:CV46,CV81:CV82,CV86:CV88,CV91:CV94,CV97:CV99,CV102:CV106,CV109:CV113,CV76:CV78,CV116:CV120,CV123:CV129,CV132:CV133,CV134:CV136,CV139,CV140,CV141)</f>
        <v>0</v>
      </c>
      <c r="CW145" s="40">
        <f>SUM(CW7:CW9,CW14:CW16,CW20:CW22,CW25:CW28,CW30:CW40,CW49:CW54,CW57:CW61,CW64,CW65:CW66,CW67,CW70:CW73,CW43:CW46,CW81:CW82,CW86:CW88,CW91:CW94,CW97:CW99,CW102:CW106,CW109:CW113,CW76:CW78,CW116:CW120,CW123:CW129,CW132:CW133,CW134:CW136,CW139,CW140,CW141)</f>
        <v>0</v>
      </c>
      <c r="CX145" s="40">
        <f>SUM(CX7:CX9,CX14:CX16,CX20:CX22,CX25:CX28,CX30:CX40,CX49:CX54,CX57:CX61,CX64,CX65:CX66,CX67,CX70:CX73,CX43:CX46,CX81:CX82,CX86:CX88,CX91:CX94,CX97:CX99,CX102:CX106,CX109:CX113,CX76:CX78,CX116:CX120,CX123:CX129,CX132:CX133,CX134:CX136,CX139,CX140,CX141)</f>
        <v>0</v>
      </c>
      <c r="CY145" s="37" t="str">
        <f t="shared" si="841"/>
        <v xml:space="preserve"> </v>
      </c>
      <c r="CZ145" s="37" t="str">
        <f t="shared" si="842"/>
        <v xml:space="preserve"> </v>
      </c>
      <c r="DA145" s="40">
        <f>SUM(DA7:DA9,DA14:DA16,DA20:DA22,DA25:DA28,DA30:DA40,DA49:DA54,DA57:DA61,DA64,DA65:DA66,DA67,DA70:DA73,DA43:DA46,DA81:DA82,DA86:DA88,DA91:DA94,DA97:DA99,DA102:DA106,DA109:DA113,DA76:DA78,DA116:DA120,DA123:DA129,DA132:DA133,DA134:DA136,DA139,DA140,DA141)</f>
        <v>0</v>
      </c>
      <c r="DB145" s="40">
        <f>SUM(DB7:DB9,DB14:DB16,DB20:DB22,DB25:DB28,DB30:DB40,DB49:DB54,DB57:DB61,DB64,DB65:DB66,DB67,DB70:DB73,DB43:DB46,DB81:DB82,DB86:DB88,DB91:DB94,DB97:DB99,DB102:DB106,DB109:DB113,DB76:DB78,DB116:DB120,DB123:DB129,DB132:DB133,DB134:DB136,DB139,DB140,DB141)</f>
        <v>0</v>
      </c>
      <c r="DC145" s="40">
        <f>SUM(DC7:DC9,DC14:DC16,DC20:DC22,DC25:DC28,DC30:DC40,DC49:DC54,DC57:DC61,DC64,DC65:DC66,DC67,DC70:DC73,DC43:DC46,DC81:DC82,DC86:DC88,DC91:DC94,DC97:DC99,DC102:DC106,DC109:DC113,DC76:DC78,DC116:DC120,DC123:DC129,DC132:DC133,DC134:DC136,DC139,DC140,DC141)</f>
        <v>0</v>
      </c>
      <c r="DD145" s="36" t="str">
        <f t="shared" ref="DD145" si="971">IF(DB145&lt;=0," ",IF(DA145&lt;=0," ",IF(DB145/DA145*100&gt;200,"СВ.200",DB145/DA145)))</f>
        <v xml:space="preserve"> </v>
      </c>
      <c r="DE145" s="36" t="str">
        <f t="shared" ref="DE145" si="972">IF(DC145=0," ",IF(DB145/DC145*100&gt;200,"св.200",DB145/DC145))</f>
        <v xml:space="preserve"> </v>
      </c>
      <c r="DF145" s="40">
        <f>SUM(DF7:DF9,DF14:DF16,DF20:DF22,DF25:DF28,DF30:DF40,DF49:DF54,DF57:DF61,DF64,DF65:DF66,DF67,DF70:DF73,DF43:DF46,DF81:DF82,DF86:DF88,DF91:DF94,DF97:DF99,DF102:DF106,DF109:DF113,DF76:DF78,DF116:DF120,DF123:DF129,DF132:DF133,DF134:DF136,DF139,DF140,DF141)</f>
        <v>254233.61000000002</v>
      </c>
      <c r="DG145" s="40">
        <f>SUM(DG7:DG9,DG14:DG16,DG20:DG22,DG25:DG28,DG30:DG40,DG49:DG54,DG57:DG61,DG64,DG65:DG66,DG67,DG70:DG73,DG43:DG46,DG81:DG82,DG86:DG88,DG91:DG94,DG97:DG99,DG102:DG106,DG109:DG113,DG76:DG78,DG116:DG120,DG123:DG129,DG132:DG133,DG134:DG136,DG139,DG140,DG141)</f>
        <v>316638.2</v>
      </c>
      <c r="DH145" s="40">
        <f>SUM(DH7:DH9,DH14:DH16,DH20:DH22,DH25:DH28,DH30:DH40,DH49:DH54,DH57:DH61,DH64,DH65:DH66,DH67,DH70:DH73,DH43:DH46,DH81:DH82,DH86:DH88,DH91:DH94,DH97:DH99,DH102:DH106,DH109:DH113,DH76:DH78,DH116:DH120,DH123:DH129,DH132:DH133,DH134:DH136,DH139,DH140,DH141)</f>
        <v>242031.61</v>
      </c>
      <c r="DI145" s="36">
        <f t="shared" ref="DI145" si="973">IF(DG145&lt;=0," ",IF(DF145&lt;=0," ",IF(DG145/DF145*100&gt;200,"СВ.200",DG145/DF145)))</f>
        <v>1.2454616051748626</v>
      </c>
      <c r="DJ145" s="36">
        <f t="shared" ref="DJ145" si="974">IF(DH145=0," ",IF(DG145/DH145*100&gt;200,"св.200",DG145/DH145))</f>
        <v>1.3082514304639796</v>
      </c>
      <c r="DK145" s="40">
        <f>SUM(DK7:DK9,DK14:DK16,DK20:DK22,DK25:DK28,DK30:DK40,DK49:DK54,DK57:DK61,DK64,DK65:DK66,DK67,DK70:DK73,DK43:DK46,DK81:DK82,DK86:DK88,DK91:DK94,DK97:DK99,DK102:DK106,DK109:DK113,DK76:DK78,DK116:DK120,DK123:DK129,DK132:DK133,DK134:DK136,DK139,DK140,DK141)</f>
        <v>35472.619999999995</v>
      </c>
      <c r="DL145" s="40">
        <f>SUM(DL7:DL9,DL14:DL16,DL20:DL22,DL25:DL28,DL30:DL40,DL49:DL54,DL57:DL61,DL64,DL65:DL66,DL67,DL70:DL73,DL43:DL46,DL81:DL82,DL86:DL88,DL91:DL94,DL97:DL99,DL102:DL106,DL109:DL113,DL76:DL78,DL116:DL120,DL123:DL129,DL132:DL133,DL134:DL136,DL139,DL140,DL141)</f>
        <v>-23930.36</v>
      </c>
      <c r="DM145" s="36">
        <f t="shared" si="752"/>
        <v>-1.4823270523301779</v>
      </c>
      <c r="DN145" s="40">
        <f>SUM(DN7:DN9,DN14:DN16,DN20:DN22,DN25:DN28,DN30:DN40,DN49:DN54,DN57:DN61,DN64,DN65:DN66,DN67,DN70:DN73,DN43:DN46,DN81:DN82,DN86:DN88,DN91:DN94,DN97:DN99,DN102:DN106,DN109:DN113,DN76:DN78,DN116:DN120,DN123:DN129,DN132:DN133,DN134:DN136,DN139,DN140,DN141)</f>
        <v>662346.21</v>
      </c>
      <c r="DO145" s="40">
        <f>SUM(DO7:DO9,DO14:DO16,DO20:DO22,DO25:DO28,DO30:DO40,DO49:DO54,DO57:DO61,DO64,DO65:DO66,DO67,DO70:DO73,DO43:DO46,DO81:DO82,DO86:DO88,DO91:DO94,DO97:DO99,DO102:DO106,DO109:DO113,DO76:DO78,DO116:DO120,DO123:DO129,DO132:DO133,DO134:DO136,DO139,DO140,DO141)</f>
        <v>661568.64999999991</v>
      </c>
      <c r="DP145" s="40">
        <f>SUM(DP7:DP9,DP14:DP16,DP20:DP22,DP25:DP28,DP30:DP40,DP49:DP54,DP57:DP61,DP64,DP65:DP66,DP67,DP70:DP73,DP43:DP46,DP81:DP82,DP86:DP88,DP91:DP94,DP97:DP99,DP102:DP106,DP109:DP113,DP76:DP78,DP116:DP120,DP123:DP129,DP132:DP133,DP134:DP136,DP139,DP140,DP141)</f>
        <v>464164.92999999993</v>
      </c>
      <c r="DQ145" s="18">
        <f t="shared" ref="DQ145" si="975">IF(DO145&lt;=0," ",IF(DN145&lt;=0," ",IF(DO145/DN145*100&gt;200,"СВ.200",DO145/DN145)))</f>
        <v>0.9988260520128891</v>
      </c>
      <c r="DR145" s="18">
        <f t="shared" ref="DR145" si="976">IF(DP145=0," ",IF(DO145/DP145*100&gt;200,"св.200",DO145/DP145))</f>
        <v>1.425287882046582</v>
      </c>
      <c r="DS145" s="40">
        <f>SUM(DS7:DS9,DS14:DS16,DS20:DS22,DS25:DS28,DS30:DS40,DS49:DS54,DS57:DS61,DS64,DS65:DS66,DS67,DS70:DS73,DS43:DS46,DS81:DS82,DS86:DS88,DS91:DS94,DS97:DS99,DS102:DS106,DS109:DS113,DS76:DS78,DS116:DS120,DS123:DS129,DS132:DS133,DS134:DS136,DS139,DS140,DS141)</f>
        <v>768791.51</v>
      </c>
      <c r="DT145" s="40">
        <f>SUM(DT7:DT9,DT14:DT16,DT20:DT22,DT25:DT28,DT30:DT40,DT49:DT54,DT57:DT61,DT64,DT65:DT66,DT67,DT70:DT73,DT43:DT46,DT81:DT82,DT86:DT88,DT91:DT94,DT97:DT99,DT102:DT106,DT109:DT113,DT76:DT78,DT116:DT120,DT123:DT129,DT132:DT133,DT134:DT136,DT139,DT140,DT141)</f>
        <v>744472.87000000011</v>
      </c>
      <c r="DU145" s="40">
        <f>SUM(DU7:DU9,DU14:DU16,DU20:DU22,DU25:DU28,DU30:DU40,DU49:DU54,DU57:DU61,DU64,DU65:DU66,DU67,DU70:DU73,DU43:DU46,DU81:DU82,DU86:DU88,DU91:DU94,DU97:DU99,DU102:DU106,DU109:DU113,DU76:DU78,DU116:DU120,DU123:DU129,DU132:DU133,DU134:DU136,DU139,DU140,DU141)</f>
        <v>0</v>
      </c>
      <c r="DV145" s="18">
        <f t="shared" si="934"/>
        <v>0.96836770478903977</v>
      </c>
      <c r="DW145" s="18" t="str">
        <f t="shared" si="935"/>
        <v xml:space="preserve"> </v>
      </c>
    </row>
    <row r="146" spans="1:127" s="61" customFormat="1" ht="15.75" customHeight="1" x14ac:dyDescent="0.2">
      <c r="B146" s="62"/>
      <c r="D146" s="63"/>
      <c r="F146" s="63"/>
    </row>
    <row r="147" spans="1:127" s="62" customFormat="1" ht="15.75" customHeight="1" x14ac:dyDescent="0.2">
      <c r="D147" s="64"/>
      <c r="E147" s="65"/>
      <c r="F147" s="64"/>
      <c r="J147" s="61"/>
      <c r="K147" s="61"/>
      <c r="AS147" s="65"/>
      <c r="AT147" s="65"/>
      <c r="CG147" s="61"/>
      <c r="CH147" s="61"/>
      <c r="CI147" s="61"/>
      <c r="DK147" s="65"/>
      <c r="DS147" s="61"/>
      <c r="DT147" s="61"/>
    </row>
    <row r="148" spans="1:127" s="72" customFormat="1" ht="15.75" customHeight="1" x14ac:dyDescent="0.2">
      <c r="A148" s="62"/>
      <c r="D148" s="73"/>
      <c r="F148" s="73"/>
      <c r="DS148" s="74"/>
      <c r="DT148" s="74"/>
    </row>
    <row r="149" spans="1:127" s="23" customFormat="1" ht="15.75" customHeight="1" x14ac:dyDescent="0.25">
      <c r="D149" s="59"/>
      <c r="E149" s="39"/>
      <c r="F149" s="51"/>
      <c r="AS149" s="60"/>
      <c r="AT149" s="60"/>
      <c r="DS149" s="58"/>
      <c r="DT149" s="58"/>
    </row>
    <row r="150" spans="1:127" s="23" customFormat="1" ht="35.25" customHeight="1" x14ac:dyDescent="0.25"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75"/>
      <c r="W150" s="75"/>
      <c r="AS150" s="60"/>
      <c r="AT150" s="60"/>
      <c r="AU150" s="60"/>
      <c r="AV150" s="60"/>
      <c r="AW150" s="60"/>
      <c r="BA150" s="60"/>
      <c r="BB150" s="60"/>
      <c r="BF150" s="60"/>
      <c r="BG150" s="60"/>
      <c r="BK150" s="60"/>
      <c r="BL150" s="60"/>
      <c r="BP150" s="60"/>
      <c r="BQ150" s="60"/>
      <c r="BU150" s="60"/>
      <c r="BV150" s="60"/>
      <c r="BZ150" s="60"/>
      <c r="CA150" s="60"/>
      <c r="CE150" s="60"/>
      <c r="CF150" s="60"/>
      <c r="CI150" s="60"/>
      <c r="CJ150" s="60"/>
      <c r="CK150" s="60"/>
      <c r="CO150" s="60"/>
      <c r="CP150" s="60"/>
      <c r="CT150" s="60"/>
      <c r="CU150" s="60"/>
      <c r="CY150" s="60"/>
      <c r="CZ150" s="60"/>
      <c r="DD150" s="60"/>
      <c r="DE150" s="60"/>
      <c r="DI150" s="60"/>
      <c r="DJ150" s="60"/>
      <c r="DK150" s="60"/>
      <c r="DM150" s="60"/>
      <c r="DQ150" s="60"/>
      <c r="DR150" s="60"/>
      <c r="DS150" s="58"/>
      <c r="DT150" s="58"/>
      <c r="DV150" s="60"/>
      <c r="DW150" s="60"/>
    </row>
    <row r="151" spans="1:127" s="23" customFormat="1" ht="15.75" customHeight="1" x14ac:dyDescent="0.25">
      <c r="D151" s="59"/>
      <c r="F151" s="59"/>
      <c r="G151" s="60"/>
      <c r="DS151" s="58"/>
      <c r="DT151" s="58"/>
    </row>
    <row r="152" spans="1:127" s="23" customFormat="1" ht="15.75" customHeight="1" x14ac:dyDescent="0.25">
      <c r="D152" s="59"/>
      <c r="F152" s="59"/>
      <c r="DS152" s="58"/>
      <c r="DT152" s="58"/>
    </row>
    <row r="153" spans="1:127" s="23" customFormat="1" ht="15.75" customHeight="1" x14ac:dyDescent="0.25">
      <c r="D153" s="59"/>
      <c r="F153" s="59"/>
      <c r="DS153" s="58"/>
      <c r="DT153" s="58"/>
    </row>
    <row r="155" spans="1:127" x14ac:dyDescent="0.2">
      <c r="B155" s="27"/>
      <c r="C155" s="29"/>
      <c r="D155" s="52"/>
      <c r="E155" s="27"/>
      <c r="F155" s="54"/>
      <c r="G155" s="27"/>
      <c r="H155" s="27"/>
      <c r="I155" s="27"/>
      <c r="J155" s="27"/>
      <c r="K155" s="27"/>
      <c r="L155" s="27"/>
    </row>
    <row r="156" spans="1:127" ht="30" customHeight="1" x14ac:dyDescent="0.2"/>
  </sheetData>
  <mergeCells count="26">
    <mergeCell ref="C150:U150"/>
    <mergeCell ref="AN2:AR2"/>
    <mergeCell ref="AS2:AW2"/>
    <mergeCell ref="CL2:CP2"/>
    <mergeCell ref="DA2:DE2"/>
    <mergeCell ref="BM2:BQ2"/>
    <mergeCell ref="CG2:CK2"/>
    <mergeCell ref="BR2:BV2"/>
    <mergeCell ref="BW2:CA2"/>
    <mergeCell ref="CB2:CF2"/>
    <mergeCell ref="DS2:DW2"/>
    <mergeCell ref="C2:I2"/>
    <mergeCell ref="J2:N2"/>
    <mergeCell ref="O2:S2"/>
    <mergeCell ref="T2:X2"/>
    <mergeCell ref="CV2:CZ2"/>
    <mergeCell ref="Y2:AC2"/>
    <mergeCell ref="AD2:AH2"/>
    <mergeCell ref="AX2:BB2"/>
    <mergeCell ref="BC2:BG2"/>
    <mergeCell ref="BH2:BL2"/>
    <mergeCell ref="DF2:DJ2"/>
    <mergeCell ref="DN2:DR2"/>
    <mergeCell ref="DK2:DM2"/>
    <mergeCell ref="CQ2:CU2"/>
    <mergeCell ref="AI2:AM2"/>
  </mergeCells>
  <pageMargins left="0.59055118110236227" right="0.59055118110236227" top="0.39370078740157483" bottom="0.39370078740157483" header="0" footer="0"/>
  <pageSetup paperSize="8" scale="58" fitToWidth="0" fitToHeight="0" orientation="landscape" r:id="rId1"/>
  <rowBreaks count="1" manualBreakCount="1">
    <brk id="77" max="1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2022-02-03T07:55:39Z</cp:lastPrinted>
  <dcterms:created xsi:type="dcterms:W3CDTF">2014-07-22T12:54:56Z</dcterms:created>
  <dcterms:modified xsi:type="dcterms:W3CDTF">2022-02-03T08:18:59Z</dcterms:modified>
</cp:coreProperties>
</file>